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ziolkovska\Dropbox\FINAL TOOLKIT\"/>
    </mc:Choice>
  </mc:AlternateContent>
  <bookViews>
    <workbookView xWindow="0" yWindow="0" windowWidth="23040" windowHeight="8832" activeTab="3"/>
  </bookViews>
  <sheets>
    <sheet name="Instructions" sheetId="7" r:id="rId1"/>
    <sheet name="CMAM" sheetId="6" r:id="rId2"/>
    <sheet name="Other interventions" sheetId="8" r:id="rId3"/>
    <sheet name="Selected supplies" sheetId="15" r:id="rId4"/>
    <sheet name="CMAM summary" sheetId="13" r:id="rId5"/>
    <sheet name="Other interventions summary" sheetId="14" r:id="rId6"/>
    <sheet name="For Tableau CMAM" sheetId="16" r:id="rId7"/>
    <sheet name="For Tableau other" sheetId="17" r:id="rId8"/>
  </sheets>
  <calcPr calcId="152511"/>
  <pivotCaches>
    <pivotCache cacheId="0" r:id="rId9"/>
    <pivotCache cacheId="1" r:id="rId10"/>
  </pivotCaches>
</workbook>
</file>

<file path=xl/calcChain.xml><?xml version="1.0" encoding="utf-8"?>
<calcChain xmlns="http://schemas.openxmlformats.org/spreadsheetml/2006/main">
  <c r="H7" i="15" l="1"/>
  <c r="H8" i="15"/>
  <c r="H9" i="15"/>
  <c r="H10" i="15"/>
  <c r="H11" i="15"/>
  <c r="H12" i="15"/>
  <c r="H13" i="15"/>
  <c r="H14" i="15"/>
  <c r="H6" i="15"/>
  <c r="G14" i="6" l="1"/>
  <c r="I55" i="6" l="1"/>
  <c r="I14" i="6"/>
  <c r="H3" i="16" s="1"/>
  <c r="I15" i="6"/>
  <c r="H4" i="16" s="1"/>
  <c r="I16" i="6"/>
  <c r="H5" i="16" s="1"/>
  <c r="I17" i="6"/>
  <c r="H6" i="16" s="1"/>
  <c r="I18" i="6"/>
  <c r="I19" i="6"/>
  <c r="H8" i="16" s="1"/>
  <c r="I20" i="6"/>
  <c r="H9" i="16" s="1"/>
  <c r="I21" i="6"/>
  <c r="H10" i="16" s="1"/>
  <c r="I22" i="6"/>
  <c r="I23" i="6"/>
  <c r="H12" i="16" s="1"/>
  <c r="I24" i="6"/>
  <c r="H13" i="16" s="1"/>
  <c r="I25" i="6"/>
  <c r="H14" i="16" s="1"/>
  <c r="I26" i="6"/>
  <c r="H15" i="16" s="1"/>
  <c r="I27" i="6"/>
  <c r="I28" i="6"/>
  <c r="H17" i="16" s="1"/>
  <c r="I29" i="6"/>
  <c r="H18" i="16" s="1"/>
  <c r="I30" i="6"/>
  <c r="H19" i="16" s="1"/>
  <c r="I31" i="6"/>
  <c r="H20" i="16" s="1"/>
  <c r="I32" i="6"/>
  <c r="H21" i="16" s="1"/>
  <c r="I33" i="6"/>
  <c r="H22" i="16" s="1"/>
  <c r="I34" i="6"/>
  <c r="I35" i="6"/>
  <c r="H24" i="16" s="1"/>
  <c r="I36" i="6"/>
  <c r="H25" i="16" s="1"/>
  <c r="I37" i="6"/>
  <c r="H26" i="16" s="1"/>
  <c r="I38" i="6"/>
  <c r="I39" i="6"/>
  <c r="H28" i="16" s="1"/>
  <c r="I40" i="6"/>
  <c r="H29" i="16" s="1"/>
  <c r="I41" i="6"/>
  <c r="H30" i="16" s="1"/>
  <c r="I42" i="6"/>
  <c r="H31" i="16" s="1"/>
  <c r="I43" i="6"/>
  <c r="I44" i="6"/>
  <c r="H33" i="16" s="1"/>
  <c r="I45" i="6"/>
  <c r="H34" i="16" s="1"/>
  <c r="I46" i="6"/>
  <c r="H35" i="16" s="1"/>
  <c r="I47" i="6"/>
  <c r="I48" i="6"/>
  <c r="H37" i="16" s="1"/>
  <c r="I49" i="6"/>
  <c r="H38" i="16" s="1"/>
  <c r="I50" i="6"/>
  <c r="I51" i="6"/>
  <c r="H40" i="16" s="1"/>
  <c r="I52" i="6"/>
  <c r="H41" i="16" s="1"/>
  <c r="I53" i="6"/>
  <c r="H42" i="16" s="1"/>
  <c r="I54" i="6"/>
  <c r="I13" i="6"/>
  <c r="J13" i="6" s="1"/>
  <c r="C42" i="17"/>
  <c r="B42" i="17"/>
  <c r="A42" i="17"/>
  <c r="C41" i="17"/>
  <c r="B41" i="17"/>
  <c r="A41" i="17"/>
  <c r="C40" i="17"/>
  <c r="B40" i="17"/>
  <c r="A40" i="17"/>
  <c r="C39" i="17"/>
  <c r="B39" i="17"/>
  <c r="A39" i="17"/>
  <c r="C38" i="17"/>
  <c r="B38" i="17"/>
  <c r="A38" i="17"/>
  <c r="C37" i="17"/>
  <c r="B37" i="17"/>
  <c r="A37" i="17"/>
  <c r="C36" i="17"/>
  <c r="B36" i="17"/>
  <c r="A36" i="17"/>
  <c r="C35" i="17"/>
  <c r="B35" i="17"/>
  <c r="A35" i="17"/>
  <c r="C34" i="17"/>
  <c r="B34" i="17"/>
  <c r="A34" i="17"/>
  <c r="C33" i="17"/>
  <c r="B33" i="17"/>
  <c r="A33" i="17"/>
  <c r="C32" i="17"/>
  <c r="B32" i="17"/>
  <c r="A32" i="17"/>
  <c r="C31" i="17"/>
  <c r="B31" i="17"/>
  <c r="A31" i="17"/>
  <c r="C30" i="17"/>
  <c r="B30" i="17"/>
  <c r="A30" i="17"/>
  <c r="C29" i="17"/>
  <c r="B29" i="17"/>
  <c r="A29" i="17"/>
  <c r="C28" i="17"/>
  <c r="B28" i="17"/>
  <c r="A28" i="17"/>
  <c r="C27" i="17"/>
  <c r="B27" i="17"/>
  <c r="A27" i="17"/>
  <c r="C26" i="17"/>
  <c r="B26" i="17"/>
  <c r="A26" i="17"/>
  <c r="C25" i="17"/>
  <c r="B25" i="17"/>
  <c r="A25" i="17"/>
  <c r="C24" i="17"/>
  <c r="B24" i="17"/>
  <c r="A24" i="17"/>
  <c r="C23" i="17"/>
  <c r="B23" i="17"/>
  <c r="A23" i="17"/>
  <c r="C22" i="17"/>
  <c r="B22" i="17"/>
  <c r="A22" i="17"/>
  <c r="C21" i="17"/>
  <c r="B21" i="17"/>
  <c r="A21" i="17"/>
  <c r="C20" i="17"/>
  <c r="B20" i="17"/>
  <c r="A20" i="17"/>
  <c r="C19" i="17"/>
  <c r="B19" i="17"/>
  <c r="A19" i="17"/>
  <c r="C18" i="17"/>
  <c r="B18" i="17"/>
  <c r="A18" i="17"/>
  <c r="C17" i="17"/>
  <c r="B17" i="17"/>
  <c r="A17" i="17"/>
  <c r="C16" i="17"/>
  <c r="B16" i="17"/>
  <c r="A16" i="17"/>
  <c r="C15" i="17"/>
  <c r="B15" i="17"/>
  <c r="A15" i="17"/>
  <c r="C14" i="17"/>
  <c r="B14" i="17"/>
  <c r="A14" i="17"/>
  <c r="C13" i="17"/>
  <c r="B13" i="17"/>
  <c r="A13" i="17"/>
  <c r="C12" i="17"/>
  <c r="B12" i="17"/>
  <c r="A12" i="17"/>
  <c r="C11" i="17"/>
  <c r="B11" i="17"/>
  <c r="A11" i="17"/>
  <c r="C10" i="17"/>
  <c r="B10" i="17"/>
  <c r="A10" i="17"/>
  <c r="C9" i="17"/>
  <c r="B9" i="17"/>
  <c r="A9" i="17"/>
  <c r="C8" i="17"/>
  <c r="B8" i="17"/>
  <c r="A8" i="17"/>
  <c r="C7" i="17"/>
  <c r="B7" i="17"/>
  <c r="A7" i="17"/>
  <c r="C6" i="17"/>
  <c r="B6" i="17"/>
  <c r="A6" i="17"/>
  <c r="C5" i="17"/>
  <c r="B5" i="17"/>
  <c r="A5" i="17"/>
  <c r="C4" i="17"/>
  <c r="B4" i="17"/>
  <c r="A4" i="17"/>
  <c r="C3" i="17"/>
  <c r="B3" i="17"/>
  <c r="A3" i="17"/>
  <c r="C2" i="17"/>
  <c r="B2" i="17"/>
  <c r="A2" i="17"/>
  <c r="J44" i="16"/>
  <c r="H44" i="16"/>
  <c r="E44" i="16"/>
  <c r="D44" i="16"/>
  <c r="C44" i="16"/>
  <c r="B44" i="16"/>
  <c r="A44" i="16"/>
  <c r="J43" i="16"/>
  <c r="H43" i="16"/>
  <c r="E43" i="16"/>
  <c r="D43" i="16"/>
  <c r="C43" i="16"/>
  <c r="B43" i="16"/>
  <c r="A43" i="16"/>
  <c r="J42" i="16"/>
  <c r="E42" i="16"/>
  <c r="D42" i="16"/>
  <c r="C42" i="16"/>
  <c r="B42" i="16"/>
  <c r="A42" i="16"/>
  <c r="J41" i="16"/>
  <c r="E41" i="16"/>
  <c r="D41" i="16"/>
  <c r="C41" i="16"/>
  <c r="B41" i="16"/>
  <c r="A41" i="16"/>
  <c r="J40" i="16"/>
  <c r="E40" i="16"/>
  <c r="D40" i="16"/>
  <c r="C40" i="16"/>
  <c r="B40" i="16"/>
  <c r="A40" i="16"/>
  <c r="J39" i="16"/>
  <c r="H39" i="16"/>
  <c r="E39" i="16"/>
  <c r="D39" i="16"/>
  <c r="C39" i="16"/>
  <c r="B39" i="16"/>
  <c r="A39" i="16"/>
  <c r="J38" i="16"/>
  <c r="E38" i="16"/>
  <c r="D38" i="16"/>
  <c r="C38" i="16"/>
  <c r="B38" i="16"/>
  <c r="A38" i="16"/>
  <c r="J37" i="16"/>
  <c r="E37" i="16"/>
  <c r="D37" i="16"/>
  <c r="C37" i="16"/>
  <c r="B37" i="16"/>
  <c r="A37" i="16"/>
  <c r="J36" i="16"/>
  <c r="H36" i="16"/>
  <c r="E36" i="16"/>
  <c r="D36" i="16"/>
  <c r="C36" i="16"/>
  <c r="B36" i="16"/>
  <c r="A36" i="16"/>
  <c r="J35" i="16"/>
  <c r="E35" i="16"/>
  <c r="D35" i="16"/>
  <c r="C35" i="16"/>
  <c r="B35" i="16"/>
  <c r="A35" i="16"/>
  <c r="J34" i="16"/>
  <c r="E34" i="16"/>
  <c r="D34" i="16"/>
  <c r="C34" i="16"/>
  <c r="B34" i="16"/>
  <c r="A34" i="16"/>
  <c r="J33" i="16"/>
  <c r="E33" i="16"/>
  <c r="D33" i="16"/>
  <c r="C33" i="16"/>
  <c r="B33" i="16"/>
  <c r="A33" i="16"/>
  <c r="J32" i="16"/>
  <c r="H32" i="16"/>
  <c r="E32" i="16"/>
  <c r="D32" i="16"/>
  <c r="C32" i="16"/>
  <c r="B32" i="16"/>
  <c r="A32" i="16"/>
  <c r="J31" i="16"/>
  <c r="E31" i="16"/>
  <c r="D31" i="16"/>
  <c r="C31" i="16"/>
  <c r="B31" i="16"/>
  <c r="A31" i="16"/>
  <c r="J30" i="16"/>
  <c r="E30" i="16"/>
  <c r="D30" i="16"/>
  <c r="C30" i="16"/>
  <c r="B30" i="16"/>
  <c r="A30" i="16"/>
  <c r="J29" i="16"/>
  <c r="E29" i="16"/>
  <c r="D29" i="16"/>
  <c r="C29" i="16"/>
  <c r="B29" i="16"/>
  <c r="A29" i="16"/>
  <c r="J28" i="16"/>
  <c r="E28" i="16"/>
  <c r="D28" i="16"/>
  <c r="C28" i="16"/>
  <c r="B28" i="16"/>
  <c r="A28" i="16"/>
  <c r="J27" i="16"/>
  <c r="H27" i="16"/>
  <c r="E27" i="16"/>
  <c r="D27" i="16"/>
  <c r="C27" i="16"/>
  <c r="B27" i="16"/>
  <c r="A27" i="16"/>
  <c r="J26" i="16"/>
  <c r="E26" i="16"/>
  <c r="D26" i="16"/>
  <c r="C26" i="16"/>
  <c r="B26" i="16"/>
  <c r="A26" i="16"/>
  <c r="J25" i="16"/>
  <c r="E25" i="16"/>
  <c r="D25" i="16"/>
  <c r="C25" i="16"/>
  <c r="B25" i="16"/>
  <c r="A25" i="16"/>
  <c r="J24" i="16"/>
  <c r="E24" i="16"/>
  <c r="D24" i="16"/>
  <c r="C24" i="16"/>
  <c r="B24" i="16"/>
  <c r="A24" i="16"/>
  <c r="J23" i="16"/>
  <c r="H23" i="16"/>
  <c r="E23" i="16"/>
  <c r="D23" i="16"/>
  <c r="C23" i="16"/>
  <c r="B23" i="16"/>
  <c r="A23" i="16"/>
  <c r="J22" i="16"/>
  <c r="E22" i="16"/>
  <c r="D22" i="16"/>
  <c r="C22" i="16"/>
  <c r="B22" i="16"/>
  <c r="A22" i="16"/>
  <c r="J21" i="16"/>
  <c r="E21" i="16"/>
  <c r="D21" i="16"/>
  <c r="C21" i="16"/>
  <c r="B21" i="16"/>
  <c r="A21" i="16"/>
  <c r="J20" i="16"/>
  <c r="E20" i="16"/>
  <c r="D20" i="16"/>
  <c r="C20" i="16"/>
  <c r="B20" i="16"/>
  <c r="A20" i="16"/>
  <c r="J19" i="16"/>
  <c r="E19" i="16"/>
  <c r="D19" i="16"/>
  <c r="C19" i="16"/>
  <c r="B19" i="16"/>
  <c r="A19" i="16"/>
  <c r="J18" i="16"/>
  <c r="E18" i="16"/>
  <c r="D18" i="16"/>
  <c r="C18" i="16"/>
  <c r="B18" i="16"/>
  <c r="A18" i="16"/>
  <c r="J17" i="16"/>
  <c r="E17" i="16"/>
  <c r="D17" i="16"/>
  <c r="C17" i="16"/>
  <c r="B17" i="16"/>
  <c r="A17" i="16"/>
  <c r="J16" i="16"/>
  <c r="H16" i="16"/>
  <c r="E16" i="16"/>
  <c r="D16" i="16"/>
  <c r="C16" i="16"/>
  <c r="B16" i="16"/>
  <c r="A16" i="16"/>
  <c r="J15" i="16"/>
  <c r="E15" i="16"/>
  <c r="D15" i="16"/>
  <c r="C15" i="16"/>
  <c r="B15" i="16"/>
  <c r="A15" i="16"/>
  <c r="J14" i="16"/>
  <c r="E14" i="16"/>
  <c r="D14" i="16"/>
  <c r="C14" i="16"/>
  <c r="B14" i="16"/>
  <c r="A14" i="16"/>
  <c r="J13" i="16"/>
  <c r="E13" i="16"/>
  <c r="D13" i="16"/>
  <c r="C13" i="16"/>
  <c r="B13" i="16"/>
  <c r="A13" i="16"/>
  <c r="J12" i="16"/>
  <c r="E12" i="16"/>
  <c r="D12" i="16"/>
  <c r="C12" i="16"/>
  <c r="B12" i="16"/>
  <c r="A12" i="16"/>
  <c r="J11" i="16"/>
  <c r="H11" i="16"/>
  <c r="E11" i="16"/>
  <c r="D11" i="16"/>
  <c r="C11" i="16"/>
  <c r="B11" i="16"/>
  <c r="A11" i="16"/>
  <c r="J10" i="16"/>
  <c r="E10" i="16"/>
  <c r="D10" i="16"/>
  <c r="C10" i="16"/>
  <c r="B10" i="16"/>
  <c r="A10" i="16"/>
  <c r="J9" i="16"/>
  <c r="E9" i="16"/>
  <c r="D9" i="16"/>
  <c r="C9" i="16"/>
  <c r="B9" i="16"/>
  <c r="A9" i="16"/>
  <c r="J8" i="16"/>
  <c r="E8" i="16"/>
  <c r="D8" i="16"/>
  <c r="C8" i="16"/>
  <c r="B8" i="16"/>
  <c r="A8" i="16"/>
  <c r="J7" i="16"/>
  <c r="H7" i="16"/>
  <c r="E7" i="16"/>
  <c r="D7" i="16"/>
  <c r="C7" i="16"/>
  <c r="B7" i="16"/>
  <c r="A7" i="16"/>
  <c r="J6" i="16"/>
  <c r="E6" i="16"/>
  <c r="D6" i="16"/>
  <c r="C6" i="16"/>
  <c r="B6" i="16"/>
  <c r="A6" i="16"/>
  <c r="J5" i="16"/>
  <c r="E5" i="16"/>
  <c r="D5" i="16"/>
  <c r="C5" i="16"/>
  <c r="B5" i="16"/>
  <c r="A5" i="16"/>
  <c r="J4" i="16"/>
  <c r="E4" i="16"/>
  <c r="D4" i="16"/>
  <c r="C4" i="16"/>
  <c r="B4" i="16"/>
  <c r="A4" i="16"/>
  <c r="J3" i="16"/>
  <c r="E3" i="16"/>
  <c r="D3" i="16"/>
  <c r="C3" i="16"/>
  <c r="B3" i="16"/>
  <c r="A3" i="16"/>
  <c r="J2" i="16"/>
  <c r="E2" i="16"/>
  <c r="D2" i="16"/>
  <c r="C2" i="16"/>
  <c r="B2" i="16"/>
  <c r="A2" i="16"/>
  <c r="H2" i="16" l="1"/>
  <c r="F12" i="15"/>
  <c r="L15" i="6"/>
  <c r="K4" i="16" s="1"/>
  <c r="L14" i="6"/>
  <c r="K3" i="16" s="1"/>
  <c r="L16" i="6"/>
  <c r="K5" i="16" s="1"/>
  <c r="L17" i="6"/>
  <c r="K6" i="16" s="1"/>
  <c r="L18" i="6"/>
  <c r="K7" i="16" s="1"/>
  <c r="L19" i="6"/>
  <c r="K8" i="16" s="1"/>
  <c r="L20" i="6"/>
  <c r="K9" i="16" s="1"/>
  <c r="L21" i="6"/>
  <c r="K10" i="16" s="1"/>
  <c r="L22" i="6"/>
  <c r="K11" i="16" s="1"/>
  <c r="L23" i="6"/>
  <c r="K12" i="16" s="1"/>
  <c r="L24" i="6"/>
  <c r="K13" i="16" s="1"/>
  <c r="L25" i="6"/>
  <c r="K14" i="16" s="1"/>
  <c r="L26" i="6"/>
  <c r="K15" i="16" s="1"/>
  <c r="L27" i="6"/>
  <c r="K16" i="16" s="1"/>
  <c r="L28" i="6"/>
  <c r="K17" i="16" s="1"/>
  <c r="L29" i="6"/>
  <c r="K18" i="16" s="1"/>
  <c r="L30" i="6"/>
  <c r="K19" i="16" s="1"/>
  <c r="L31" i="6"/>
  <c r="K20" i="16" s="1"/>
  <c r="L32" i="6"/>
  <c r="K21" i="16" s="1"/>
  <c r="L33" i="6"/>
  <c r="K22" i="16" s="1"/>
  <c r="L34" i="6"/>
  <c r="K23" i="16" s="1"/>
  <c r="L35" i="6"/>
  <c r="K24" i="16" s="1"/>
  <c r="L36" i="6"/>
  <c r="K25" i="16" s="1"/>
  <c r="L37" i="6"/>
  <c r="K26" i="16" s="1"/>
  <c r="L38" i="6"/>
  <c r="K27" i="16" s="1"/>
  <c r="L39" i="6"/>
  <c r="K28" i="16" s="1"/>
  <c r="L40" i="6"/>
  <c r="K29" i="16" s="1"/>
  <c r="L41" i="6"/>
  <c r="K30" i="16" s="1"/>
  <c r="L42" i="6"/>
  <c r="K31" i="16" s="1"/>
  <c r="L43" i="6"/>
  <c r="K32" i="16" s="1"/>
  <c r="L44" i="6"/>
  <c r="K33" i="16" s="1"/>
  <c r="L45" i="6"/>
  <c r="K34" i="16" s="1"/>
  <c r="L46" i="6"/>
  <c r="K35" i="16" s="1"/>
  <c r="L47" i="6"/>
  <c r="K36" i="16" s="1"/>
  <c r="M47" i="6"/>
  <c r="L36" i="16" s="1"/>
  <c r="L48" i="6"/>
  <c r="K37" i="16" s="1"/>
  <c r="L49" i="6"/>
  <c r="K38" i="16" s="1"/>
  <c r="M49" i="6"/>
  <c r="L38" i="16" s="1"/>
  <c r="L50" i="6"/>
  <c r="K39" i="16" s="1"/>
  <c r="L51" i="6"/>
  <c r="K40" i="16" s="1"/>
  <c r="M51" i="6"/>
  <c r="L40" i="16" s="1"/>
  <c r="L52" i="6"/>
  <c r="K41" i="16" s="1"/>
  <c r="L53" i="6"/>
  <c r="K42" i="16" s="1"/>
  <c r="M53" i="6"/>
  <c r="L42" i="16" s="1"/>
  <c r="L54" i="6"/>
  <c r="K43" i="16" s="1"/>
  <c r="L55" i="6"/>
  <c r="K44" i="16" s="1"/>
  <c r="L13" i="6"/>
  <c r="K2" i="16" s="1"/>
  <c r="M54" i="6" l="1"/>
  <c r="L43" i="16" s="1"/>
  <c r="M52" i="6"/>
  <c r="L41" i="16" s="1"/>
  <c r="M50" i="6"/>
  <c r="L39" i="16" s="1"/>
  <c r="M48" i="6"/>
  <c r="L37" i="16" s="1"/>
  <c r="M55" i="6"/>
  <c r="L44" i="16" s="1"/>
  <c r="M23" i="6"/>
  <c r="L12" i="16" s="1"/>
  <c r="M19" i="6"/>
  <c r="L8" i="16" s="1"/>
  <c r="M39" i="6"/>
  <c r="L28" i="16" s="1"/>
  <c r="M35" i="6"/>
  <c r="L24" i="16" s="1"/>
  <c r="M31" i="6"/>
  <c r="L20" i="16" s="1"/>
  <c r="M43" i="6"/>
  <c r="L32" i="16" s="1"/>
  <c r="M27" i="6"/>
  <c r="L16" i="16" s="1"/>
  <c r="M45" i="6"/>
  <c r="L34" i="16" s="1"/>
  <c r="M37" i="6"/>
  <c r="L26" i="16" s="1"/>
  <c r="M29" i="6"/>
  <c r="L18" i="16" s="1"/>
  <c r="M21" i="6"/>
  <c r="L10" i="16" s="1"/>
  <c r="M41" i="6"/>
  <c r="L30" i="16" s="1"/>
  <c r="M33" i="6"/>
  <c r="L22" i="16" s="1"/>
  <c r="M25" i="6"/>
  <c r="L14" i="16" s="1"/>
  <c r="M17" i="6"/>
  <c r="L6" i="16" s="1"/>
  <c r="M13" i="6"/>
  <c r="L2" i="16" s="1"/>
  <c r="M15" i="6"/>
  <c r="L4" i="16" s="1"/>
  <c r="M14" i="6"/>
  <c r="L3" i="16" s="1"/>
  <c r="M46" i="6"/>
  <c r="L35" i="16" s="1"/>
  <c r="M44" i="6"/>
  <c r="L33" i="16" s="1"/>
  <c r="M42" i="6"/>
  <c r="L31" i="16" s="1"/>
  <c r="M40" i="6"/>
  <c r="L29" i="16" s="1"/>
  <c r="M38" i="6"/>
  <c r="L27" i="16" s="1"/>
  <c r="M36" i="6"/>
  <c r="L25" i="16" s="1"/>
  <c r="M34" i="6"/>
  <c r="L23" i="16" s="1"/>
  <c r="M32" i="6"/>
  <c r="L21" i="16" s="1"/>
  <c r="M30" i="6"/>
  <c r="L19" i="16" s="1"/>
  <c r="M28" i="6"/>
  <c r="L17" i="16" s="1"/>
  <c r="M26" i="6"/>
  <c r="L15" i="16" s="1"/>
  <c r="M24" i="6"/>
  <c r="L13" i="16" s="1"/>
  <c r="M22" i="6"/>
  <c r="L11" i="16" s="1"/>
  <c r="M20" i="6"/>
  <c r="L9" i="16" s="1"/>
  <c r="M18" i="6"/>
  <c r="L7" i="16" s="1"/>
  <c r="M16" i="6"/>
  <c r="L5" i="16" s="1"/>
  <c r="F8" i="15"/>
  <c r="F7" i="15"/>
  <c r="G14" i="15" l="1"/>
  <c r="I14" i="15"/>
  <c r="I13" i="15"/>
  <c r="G13" i="15"/>
  <c r="F13" i="15"/>
  <c r="C14" i="8" l="1"/>
  <c r="D14" i="8"/>
  <c r="B14" i="8"/>
  <c r="C12" i="6"/>
  <c r="D12" i="6"/>
  <c r="E12" i="6"/>
  <c r="F12" i="6"/>
  <c r="G12" i="6"/>
  <c r="H12" i="6"/>
  <c r="I12" i="6"/>
  <c r="J12" i="6"/>
  <c r="K12" i="6"/>
  <c r="L12" i="6"/>
  <c r="M12" i="6"/>
  <c r="B12" i="6"/>
  <c r="E16" i="8"/>
  <c r="G16" i="8"/>
  <c r="F3" i="17" s="1"/>
  <c r="I16" i="8"/>
  <c r="E17" i="8"/>
  <c r="D4" i="17" s="1"/>
  <c r="F17" i="8"/>
  <c r="E4" i="17" s="1"/>
  <c r="G17" i="8"/>
  <c r="I17" i="8"/>
  <c r="H4" i="17" s="1"/>
  <c r="E18" i="8"/>
  <c r="G18" i="8"/>
  <c r="F5" i="17" s="1"/>
  <c r="H18" i="8"/>
  <c r="G5" i="17" s="1"/>
  <c r="I18" i="8"/>
  <c r="H5" i="17" s="1"/>
  <c r="E19" i="8"/>
  <c r="D6" i="17" s="1"/>
  <c r="F19" i="8"/>
  <c r="E6" i="17" s="1"/>
  <c r="G19" i="8"/>
  <c r="F6" i="17" s="1"/>
  <c r="I19" i="8"/>
  <c r="E20" i="8"/>
  <c r="G20" i="8"/>
  <c r="I20" i="8"/>
  <c r="E21" i="8"/>
  <c r="D8" i="17" s="1"/>
  <c r="F21" i="8"/>
  <c r="E8" i="17" s="1"/>
  <c r="G21" i="8"/>
  <c r="F8" i="17" s="1"/>
  <c r="I21" i="8"/>
  <c r="H8" i="17" s="1"/>
  <c r="E22" i="8"/>
  <c r="G22" i="8"/>
  <c r="F9" i="17" s="1"/>
  <c r="I22" i="8"/>
  <c r="H9" i="17" s="1"/>
  <c r="E23" i="8"/>
  <c r="D10" i="17" s="1"/>
  <c r="G23" i="8"/>
  <c r="F10" i="17" s="1"/>
  <c r="I23" i="8"/>
  <c r="H10" i="17" s="1"/>
  <c r="E24" i="8"/>
  <c r="G24" i="8"/>
  <c r="F11" i="17" s="1"/>
  <c r="I24" i="8"/>
  <c r="H11" i="17" s="1"/>
  <c r="E25" i="8"/>
  <c r="D12" i="17" s="1"/>
  <c r="F25" i="8"/>
  <c r="E12" i="17" s="1"/>
  <c r="G25" i="8"/>
  <c r="I25" i="8"/>
  <c r="H12" i="17" s="1"/>
  <c r="E26" i="8"/>
  <c r="G26" i="8"/>
  <c r="F13" i="17" s="1"/>
  <c r="I26" i="8"/>
  <c r="E27" i="8"/>
  <c r="D14" i="17" s="1"/>
  <c r="G27" i="8"/>
  <c r="F14" i="17" s="1"/>
  <c r="I27" i="8"/>
  <c r="H14" i="17" s="1"/>
  <c r="E28" i="8"/>
  <c r="G28" i="8"/>
  <c r="I28" i="8"/>
  <c r="H15" i="17" s="1"/>
  <c r="E29" i="8"/>
  <c r="D16" i="17" s="1"/>
  <c r="G29" i="8"/>
  <c r="F16" i="17" s="1"/>
  <c r="I29" i="8"/>
  <c r="E30" i="8"/>
  <c r="G30" i="8"/>
  <c r="F17" i="17" s="1"/>
  <c r="I30" i="8"/>
  <c r="H17" i="17" s="1"/>
  <c r="E31" i="8"/>
  <c r="D18" i="17" s="1"/>
  <c r="G31" i="8"/>
  <c r="F18" i="17" s="1"/>
  <c r="I31" i="8"/>
  <c r="H18" i="17" s="1"/>
  <c r="E32" i="8"/>
  <c r="G32" i="8"/>
  <c r="F19" i="17" s="1"/>
  <c r="I32" i="8"/>
  <c r="E33" i="8"/>
  <c r="D20" i="17" s="1"/>
  <c r="G33" i="8"/>
  <c r="I33" i="8"/>
  <c r="H20" i="17" s="1"/>
  <c r="J33" i="8"/>
  <c r="I20" i="17" s="1"/>
  <c r="E34" i="8"/>
  <c r="G34" i="8"/>
  <c r="F21" i="17" s="1"/>
  <c r="I34" i="8"/>
  <c r="H21" i="17" s="1"/>
  <c r="E35" i="8"/>
  <c r="D22" i="17" s="1"/>
  <c r="G35" i="8"/>
  <c r="F22" i="17" s="1"/>
  <c r="I35" i="8"/>
  <c r="E36" i="8"/>
  <c r="G36" i="8"/>
  <c r="I36" i="8"/>
  <c r="E37" i="8"/>
  <c r="D24" i="17" s="1"/>
  <c r="G37" i="8"/>
  <c r="F24" i="17" s="1"/>
  <c r="I37" i="8"/>
  <c r="H24" i="17" s="1"/>
  <c r="E38" i="8"/>
  <c r="G38" i="8"/>
  <c r="F25" i="17" s="1"/>
  <c r="I38" i="8"/>
  <c r="H25" i="17" s="1"/>
  <c r="J38" i="8"/>
  <c r="I25" i="17" s="1"/>
  <c r="E39" i="8"/>
  <c r="D26" i="17" s="1"/>
  <c r="G39" i="8"/>
  <c r="F26" i="17" s="1"/>
  <c r="I39" i="8"/>
  <c r="H26" i="17" s="1"/>
  <c r="E40" i="8"/>
  <c r="G40" i="8"/>
  <c r="F27" i="17" s="1"/>
  <c r="I40" i="8"/>
  <c r="H27" i="17" s="1"/>
  <c r="E41" i="8"/>
  <c r="D28" i="17" s="1"/>
  <c r="G41" i="8"/>
  <c r="I41" i="8"/>
  <c r="H28" i="17" s="1"/>
  <c r="J41" i="8"/>
  <c r="I28" i="17" s="1"/>
  <c r="E42" i="8"/>
  <c r="G42" i="8"/>
  <c r="F29" i="17" s="1"/>
  <c r="I42" i="8"/>
  <c r="E43" i="8"/>
  <c r="D30" i="17" s="1"/>
  <c r="F43" i="8"/>
  <c r="E30" i="17" s="1"/>
  <c r="G43" i="8"/>
  <c r="F30" i="17" s="1"/>
  <c r="I43" i="8"/>
  <c r="H30" i="17" s="1"/>
  <c r="J43" i="8"/>
  <c r="I30" i="17" s="1"/>
  <c r="E44" i="8"/>
  <c r="G44" i="8"/>
  <c r="I44" i="8"/>
  <c r="H31" i="17" s="1"/>
  <c r="J44" i="8"/>
  <c r="I31" i="17" s="1"/>
  <c r="E45" i="8"/>
  <c r="D32" i="17" s="1"/>
  <c r="F45" i="8"/>
  <c r="E32" i="17" s="1"/>
  <c r="G45" i="8"/>
  <c r="F32" i="17" s="1"/>
  <c r="I45" i="8"/>
  <c r="E46" i="8"/>
  <c r="G46" i="8"/>
  <c r="F33" i="17" s="1"/>
  <c r="I46" i="8"/>
  <c r="H33" i="17" s="1"/>
  <c r="J46" i="8"/>
  <c r="I33" i="17" s="1"/>
  <c r="E47" i="8"/>
  <c r="D34" i="17" s="1"/>
  <c r="F47" i="8"/>
  <c r="E34" i="17" s="1"/>
  <c r="G47" i="8"/>
  <c r="F34" i="17" s="1"/>
  <c r="I47" i="8"/>
  <c r="H34" i="17" s="1"/>
  <c r="E48" i="8"/>
  <c r="G48" i="8"/>
  <c r="F35" i="17" s="1"/>
  <c r="I48" i="8"/>
  <c r="E49" i="8"/>
  <c r="D36" i="17" s="1"/>
  <c r="F49" i="8"/>
  <c r="E36" i="17" s="1"/>
  <c r="G49" i="8"/>
  <c r="I49" i="8"/>
  <c r="H36" i="17" s="1"/>
  <c r="E50" i="8"/>
  <c r="G50" i="8"/>
  <c r="F37" i="17" s="1"/>
  <c r="H50" i="8"/>
  <c r="G37" i="17" s="1"/>
  <c r="I50" i="8"/>
  <c r="H37" i="17" s="1"/>
  <c r="J50" i="8"/>
  <c r="I37" i="17" s="1"/>
  <c r="E51" i="8"/>
  <c r="D38" i="17" s="1"/>
  <c r="F51" i="8"/>
  <c r="E38" i="17" s="1"/>
  <c r="G51" i="8"/>
  <c r="F38" i="17" s="1"/>
  <c r="H51" i="8"/>
  <c r="G38" i="17" s="1"/>
  <c r="I51" i="8"/>
  <c r="E52" i="8"/>
  <c r="G52" i="8"/>
  <c r="I52" i="8"/>
  <c r="E53" i="8"/>
  <c r="D40" i="17" s="1"/>
  <c r="F53" i="8"/>
  <c r="E40" i="17" s="1"/>
  <c r="G53" i="8"/>
  <c r="F40" i="17" s="1"/>
  <c r="H53" i="8"/>
  <c r="G40" i="17" s="1"/>
  <c r="I53" i="8"/>
  <c r="H40" i="17" s="1"/>
  <c r="J53" i="8"/>
  <c r="I40" i="17" s="1"/>
  <c r="E54" i="8"/>
  <c r="G54" i="8"/>
  <c r="F41" i="17" s="1"/>
  <c r="I54" i="8"/>
  <c r="H41" i="17" s="1"/>
  <c r="J54" i="8"/>
  <c r="I41" i="17" s="1"/>
  <c r="E55" i="8"/>
  <c r="D42" i="17" s="1"/>
  <c r="F55" i="8"/>
  <c r="E42" i="17" s="1"/>
  <c r="G55" i="8"/>
  <c r="F42" i="17" s="1"/>
  <c r="I55" i="8"/>
  <c r="H42" i="17" s="1"/>
  <c r="I15" i="8"/>
  <c r="G15" i="8"/>
  <c r="E15" i="8"/>
  <c r="G19" i="6"/>
  <c r="F8" i="16" s="1"/>
  <c r="J19" i="6"/>
  <c r="I8" i="16" s="1"/>
  <c r="G20" i="6"/>
  <c r="J20" i="6"/>
  <c r="I9" i="16" s="1"/>
  <c r="G21" i="6"/>
  <c r="J21" i="6"/>
  <c r="I10" i="16" s="1"/>
  <c r="G22" i="6"/>
  <c r="J22" i="6"/>
  <c r="I11" i="16" s="1"/>
  <c r="G23" i="6"/>
  <c r="J23" i="6"/>
  <c r="I12" i="16" s="1"/>
  <c r="G24" i="6"/>
  <c r="J24" i="6"/>
  <c r="I13" i="16" s="1"/>
  <c r="G25" i="6"/>
  <c r="J25" i="6"/>
  <c r="I14" i="16" s="1"/>
  <c r="G26" i="6"/>
  <c r="J26" i="6"/>
  <c r="I15" i="16" s="1"/>
  <c r="G27" i="6"/>
  <c r="F16" i="16" s="1"/>
  <c r="J27" i="6"/>
  <c r="I16" i="16" s="1"/>
  <c r="G28" i="6"/>
  <c r="J28" i="6"/>
  <c r="I17" i="16" s="1"/>
  <c r="G29" i="6"/>
  <c r="J29" i="6"/>
  <c r="I18" i="16" s="1"/>
  <c r="G30" i="6"/>
  <c r="J30" i="6"/>
  <c r="I19" i="16" s="1"/>
  <c r="G31" i="6"/>
  <c r="J31" i="6"/>
  <c r="I20" i="16" s="1"/>
  <c r="G32" i="6"/>
  <c r="J32" i="6"/>
  <c r="I21" i="16" s="1"/>
  <c r="G33" i="6"/>
  <c r="J33" i="6"/>
  <c r="I22" i="16" s="1"/>
  <c r="G34" i="6"/>
  <c r="J34" i="6"/>
  <c r="I23" i="16" s="1"/>
  <c r="G35" i="6"/>
  <c r="F24" i="16" s="1"/>
  <c r="J35" i="6"/>
  <c r="I24" i="16" s="1"/>
  <c r="G36" i="6"/>
  <c r="J36" i="6"/>
  <c r="I25" i="16" s="1"/>
  <c r="G37" i="6"/>
  <c r="J37" i="6"/>
  <c r="I26" i="16" s="1"/>
  <c r="H12" i="8"/>
  <c r="H14" i="8" s="1"/>
  <c r="J12" i="8"/>
  <c r="J14" i="8" s="1"/>
  <c r="I12" i="8"/>
  <c r="I14" i="8" s="1"/>
  <c r="G12" i="8"/>
  <c r="G14" i="8" s="1"/>
  <c r="F12" i="8"/>
  <c r="F14" i="8" s="1"/>
  <c r="E12" i="8"/>
  <c r="E14" i="8" s="1"/>
  <c r="G17" i="6"/>
  <c r="J17" i="6"/>
  <c r="I6" i="16" s="1"/>
  <c r="G18" i="6"/>
  <c r="F7" i="16" s="1"/>
  <c r="J18" i="6"/>
  <c r="I7" i="16" s="1"/>
  <c r="G38" i="6"/>
  <c r="F27" i="16" s="1"/>
  <c r="J38" i="6"/>
  <c r="I27" i="16" s="1"/>
  <c r="G39" i="6"/>
  <c r="F28" i="16" s="1"/>
  <c r="J39" i="6"/>
  <c r="I28" i="16" s="1"/>
  <c r="G40" i="6"/>
  <c r="J40" i="6"/>
  <c r="I29" i="16" s="1"/>
  <c r="G41" i="6"/>
  <c r="F30" i="16" s="1"/>
  <c r="J41" i="6"/>
  <c r="I30" i="16" s="1"/>
  <c r="G42" i="6"/>
  <c r="F31" i="16" s="1"/>
  <c r="J42" i="6"/>
  <c r="I31" i="16" s="1"/>
  <c r="G43" i="6"/>
  <c r="F32" i="16" s="1"/>
  <c r="J43" i="6"/>
  <c r="I32" i="16" s="1"/>
  <c r="G44" i="6"/>
  <c r="J44" i="6"/>
  <c r="I33" i="16" s="1"/>
  <c r="G45" i="6"/>
  <c r="F34" i="16" s="1"/>
  <c r="J45" i="6"/>
  <c r="I34" i="16" s="1"/>
  <c r="G46" i="6"/>
  <c r="F35" i="16" s="1"/>
  <c r="J46" i="6"/>
  <c r="I35" i="16" s="1"/>
  <c r="G47" i="6"/>
  <c r="F36" i="16" s="1"/>
  <c r="H47" i="6"/>
  <c r="G36" i="16" s="1"/>
  <c r="J47" i="6"/>
  <c r="I36" i="16" s="1"/>
  <c r="G48" i="6"/>
  <c r="J48" i="6"/>
  <c r="I37" i="16" s="1"/>
  <c r="G49" i="6"/>
  <c r="F38" i="16" s="1"/>
  <c r="J49" i="6"/>
  <c r="I38" i="16" s="1"/>
  <c r="G50" i="6"/>
  <c r="F39" i="16" s="1"/>
  <c r="H50" i="6"/>
  <c r="G39" i="16" s="1"/>
  <c r="J50" i="6"/>
  <c r="I39" i="16" s="1"/>
  <c r="J14" i="6"/>
  <c r="I3" i="16" s="1"/>
  <c r="G15" i="6"/>
  <c r="J15" i="6"/>
  <c r="I4" i="16" s="1"/>
  <c r="G16" i="6"/>
  <c r="J16" i="6"/>
  <c r="I5" i="16" s="1"/>
  <c r="G51" i="6"/>
  <c r="J51" i="6"/>
  <c r="I40" i="16" s="1"/>
  <c r="G52" i="6"/>
  <c r="J52" i="6"/>
  <c r="I41" i="16" s="1"/>
  <c r="G53" i="6"/>
  <c r="J53" i="6"/>
  <c r="I42" i="16" s="1"/>
  <c r="G54" i="6"/>
  <c r="J54" i="6"/>
  <c r="I43" i="16" s="1"/>
  <c r="G55" i="6"/>
  <c r="J55" i="6"/>
  <c r="I44" i="16" s="1"/>
  <c r="G13" i="6"/>
  <c r="F50" i="8" l="1"/>
  <c r="E37" i="17" s="1"/>
  <c r="D37" i="17"/>
  <c r="F52" i="8"/>
  <c r="E39" i="17" s="1"/>
  <c r="D39" i="17"/>
  <c r="F54" i="8"/>
  <c r="E41" i="17" s="1"/>
  <c r="D41" i="17"/>
  <c r="F39" i="8"/>
  <c r="E26" i="17" s="1"/>
  <c r="J52" i="8"/>
  <c r="I39" i="17" s="1"/>
  <c r="H39" i="17"/>
  <c r="J55" i="8"/>
  <c r="I42" i="17" s="1"/>
  <c r="J49" i="8"/>
  <c r="I36" i="17" s="1"/>
  <c r="J47" i="8"/>
  <c r="I34" i="17" s="1"/>
  <c r="J39" i="8"/>
  <c r="I26" i="17" s="1"/>
  <c r="J21" i="8"/>
  <c r="I8" i="17" s="1"/>
  <c r="J18" i="8"/>
  <c r="I5" i="17" s="1"/>
  <c r="J51" i="8"/>
  <c r="I38" i="17" s="1"/>
  <c r="H38" i="17"/>
  <c r="J24" i="8"/>
  <c r="I11" i="17" s="1"/>
  <c r="H54" i="8"/>
  <c r="G41" i="17" s="1"/>
  <c r="H49" i="8"/>
  <c r="G36" i="17" s="1"/>
  <c r="F36" i="17"/>
  <c r="H47" i="8"/>
  <c r="G34" i="17" s="1"/>
  <c r="H43" i="8"/>
  <c r="G30" i="17" s="1"/>
  <c r="H39" i="8"/>
  <c r="G26" i="17" s="1"/>
  <c r="H26" i="8"/>
  <c r="G13" i="17" s="1"/>
  <c r="H21" i="8"/>
  <c r="G8" i="17" s="1"/>
  <c r="H19" i="8"/>
  <c r="G6" i="17" s="1"/>
  <c r="H55" i="8"/>
  <c r="G42" i="17" s="1"/>
  <c r="H52" i="8"/>
  <c r="G39" i="17" s="1"/>
  <c r="F39" i="17"/>
  <c r="H46" i="8"/>
  <c r="G33" i="17" s="1"/>
  <c r="H45" i="8"/>
  <c r="G32" i="17" s="1"/>
  <c r="H38" i="8"/>
  <c r="G25" i="17" s="1"/>
  <c r="H32" i="8"/>
  <c r="G19" i="17" s="1"/>
  <c r="H24" i="8"/>
  <c r="G11" i="17" s="1"/>
  <c r="F46" i="8"/>
  <c r="E33" i="17" s="1"/>
  <c r="D33" i="17"/>
  <c r="F38" i="8"/>
  <c r="E25" i="17" s="1"/>
  <c r="D25" i="17"/>
  <c r="H36" i="8"/>
  <c r="G23" i="17" s="1"/>
  <c r="F23" i="17"/>
  <c r="F32" i="8"/>
  <c r="E19" i="17" s="1"/>
  <c r="D19" i="17"/>
  <c r="F24" i="8"/>
  <c r="E11" i="17" s="1"/>
  <c r="D11" i="17"/>
  <c r="F20" i="8"/>
  <c r="E7" i="17" s="1"/>
  <c r="D7" i="17"/>
  <c r="J16" i="8"/>
  <c r="I3" i="17" s="1"/>
  <c r="H3" i="17"/>
  <c r="H15" i="8"/>
  <c r="G2" i="17" s="1"/>
  <c r="F2" i="17"/>
  <c r="F48" i="8"/>
  <c r="E35" i="17" s="1"/>
  <c r="D35" i="17"/>
  <c r="J45" i="8"/>
  <c r="I32" i="17" s="1"/>
  <c r="H32" i="17"/>
  <c r="F44" i="8"/>
  <c r="E31" i="17" s="1"/>
  <c r="D31" i="17"/>
  <c r="H42" i="8"/>
  <c r="G29" i="17" s="1"/>
  <c r="J40" i="8"/>
  <c r="I27" i="17" s="1"/>
  <c r="F40" i="8"/>
  <c r="E27" i="17" s="1"/>
  <c r="D27" i="17"/>
  <c r="J37" i="8"/>
  <c r="I24" i="17" s="1"/>
  <c r="F37" i="8"/>
  <c r="E24" i="17" s="1"/>
  <c r="F36" i="8"/>
  <c r="E23" i="17" s="1"/>
  <c r="D23" i="17"/>
  <c r="F35" i="8"/>
  <c r="E22" i="17" s="1"/>
  <c r="H34" i="8"/>
  <c r="G21" i="17" s="1"/>
  <c r="J32" i="8"/>
  <c r="I19" i="17" s="1"/>
  <c r="H19" i="17"/>
  <c r="J31" i="8"/>
  <c r="I18" i="17" s="1"/>
  <c r="F31" i="8"/>
  <c r="E18" i="17" s="1"/>
  <c r="H30" i="8"/>
  <c r="G17" i="17" s="1"/>
  <c r="H29" i="8"/>
  <c r="G16" i="17" s="1"/>
  <c r="J28" i="8"/>
  <c r="I15" i="17" s="1"/>
  <c r="J27" i="8"/>
  <c r="I14" i="17" s="1"/>
  <c r="F27" i="8"/>
  <c r="E14" i="17" s="1"/>
  <c r="H25" i="8"/>
  <c r="G12" i="17" s="1"/>
  <c r="F12" i="17"/>
  <c r="J23" i="8"/>
  <c r="I10" i="17" s="1"/>
  <c r="F23" i="8"/>
  <c r="E10" i="17" s="1"/>
  <c r="H22" i="8"/>
  <c r="G9" i="17" s="1"/>
  <c r="J19" i="8"/>
  <c r="I6" i="17" s="1"/>
  <c r="H6" i="17"/>
  <c r="H17" i="8"/>
  <c r="G4" i="17" s="1"/>
  <c r="F4" i="17"/>
  <c r="H16" i="8"/>
  <c r="G3" i="17" s="1"/>
  <c r="J29" i="8"/>
  <c r="I16" i="17" s="1"/>
  <c r="H16" i="17"/>
  <c r="J15" i="8"/>
  <c r="I2" i="17" s="1"/>
  <c r="H2" i="17"/>
  <c r="H41" i="8"/>
  <c r="G28" i="17" s="1"/>
  <c r="F28" i="17"/>
  <c r="J35" i="8"/>
  <c r="I22" i="17" s="1"/>
  <c r="H22" i="17"/>
  <c r="H33" i="8"/>
  <c r="G20" i="17" s="1"/>
  <c r="F20" i="17"/>
  <c r="F26" i="8"/>
  <c r="E13" i="17" s="1"/>
  <c r="D13" i="17"/>
  <c r="J20" i="8"/>
  <c r="I7" i="17" s="1"/>
  <c r="H7" i="17"/>
  <c r="F18" i="8"/>
  <c r="E5" i="17" s="1"/>
  <c r="D5" i="17"/>
  <c r="F15" i="8"/>
  <c r="D2" i="17"/>
  <c r="H44" i="8"/>
  <c r="G31" i="17" s="1"/>
  <c r="F31" i="17"/>
  <c r="J42" i="8"/>
  <c r="I29" i="17" s="1"/>
  <c r="H29" i="17"/>
  <c r="F28" i="8"/>
  <c r="E15" i="17" s="1"/>
  <c r="D15" i="17"/>
  <c r="J48" i="8"/>
  <c r="I35" i="17" s="1"/>
  <c r="H35" i="17"/>
  <c r="H48" i="8"/>
  <c r="G35" i="17" s="1"/>
  <c r="F42" i="8"/>
  <c r="E29" i="17" s="1"/>
  <c r="D29" i="17"/>
  <c r="F41" i="8"/>
  <c r="E28" i="17" s="1"/>
  <c r="H40" i="8"/>
  <c r="G27" i="17" s="1"/>
  <c r="H37" i="8"/>
  <c r="G24" i="17" s="1"/>
  <c r="J36" i="8"/>
  <c r="I23" i="17" s="1"/>
  <c r="H23" i="17"/>
  <c r="H35" i="8"/>
  <c r="G22" i="17" s="1"/>
  <c r="J34" i="8"/>
  <c r="I21" i="17" s="1"/>
  <c r="F34" i="8"/>
  <c r="E21" i="17" s="1"/>
  <c r="D21" i="17"/>
  <c r="F33" i="8"/>
  <c r="E20" i="17" s="1"/>
  <c r="H31" i="8"/>
  <c r="G18" i="17" s="1"/>
  <c r="J30" i="8"/>
  <c r="I17" i="17" s="1"/>
  <c r="F30" i="8"/>
  <c r="E17" i="17" s="1"/>
  <c r="D17" i="17"/>
  <c r="F29" i="8"/>
  <c r="E16" i="17" s="1"/>
  <c r="H28" i="8"/>
  <c r="G15" i="17" s="1"/>
  <c r="F15" i="17"/>
  <c r="H27" i="8"/>
  <c r="G14" i="17" s="1"/>
  <c r="J26" i="8"/>
  <c r="I13" i="17" s="1"/>
  <c r="H13" i="17"/>
  <c r="J25" i="8"/>
  <c r="I12" i="17" s="1"/>
  <c r="H23" i="8"/>
  <c r="G10" i="17" s="1"/>
  <c r="J22" i="8"/>
  <c r="I9" i="17" s="1"/>
  <c r="F22" i="8"/>
  <c r="E9" i="17" s="1"/>
  <c r="D9" i="17"/>
  <c r="H20" i="8"/>
  <c r="G7" i="17" s="1"/>
  <c r="F7" i="17"/>
  <c r="J17" i="8"/>
  <c r="I4" i="17" s="1"/>
  <c r="F16" i="8"/>
  <c r="E3" i="17" s="1"/>
  <c r="D3" i="17"/>
  <c r="H53" i="6"/>
  <c r="G42" i="16" s="1"/>
  <c r="F42" i="16"/>
  <c r="H52" i="6"/>
  <c r="G41" i="16" s="1"/>
  <c r="F41" i="16"/>
  <c r="H48" i="6"/>
  <c r="G37" i="16" s="1"/>
  <c r="F37" i="16"/>
  <c r="H55" i="6"/>
  <c r="G44" i="16" s="1"/>
  <c r="F44" i="16"/>
  <c r="H51" i="6"/>
  <c r="G40" i="16" s="1"/>
  <c r="F40" i="16"/>
  <c r="H54" i="6"/>
  <c r="G43" i="16" s="1"/>
  <c r="F43" i="16"/>
  <c r="H49" i="6"/>
  <c r="G38" i="16" s="1"/>
  <c r="H38" i="6"/>
  <c r="G27" i="16" s="1"/>
  <c r="H43" i="6"/>
  <c r="G32" i="16" s="1"/>
  <c r="H46" i="6"/>
  <c r="G35" i="16" s="1"/>
  <c r="H41" i="6"/>
  <c r="G30" i="16" s="1"/>
  <c r="H35" i="6"/>
  <c r="G24" i="16" s="1"/>
  <c r="H19" i="6"/>
  <c r="G8" i="16" s="1"/>
  <c r="H17" i="6"/>
  <c r="G6" i="16" s="1"/>
  <c r="F6" i="16"/>
  <c r="H26" i="6"/>
  <c r="G15" i="16" s="1"/>
  <c r="F15" i="16"/>
  <c r="H20" i="6"/>
  <c r="G9" i="16" s="1"/>
  <c r="F9" i="16"/>
  <c r="H15" i="6"/>
  <c r="G4" i="16" s="1"/>
  <c r="F4" i="16"/>
  <c r="H40" i="6"/>
  <c r="G29" i="16" s="1"/>
  <c r="F29" i="16"/>
  <c r="H18" i="6"/>
  <c r="G7" i="16" s="1"/>
  <c r="H33" i="6"/>
  <c r="G22" i="16" s="1"/>
  <c r="F22" i="16"/>
  <c r="H31" i="6"/>
  <c r="G20" i="16" s="1"/>
  <c r="F20" i="16"/>
  <c r="H29" i="6"/>
  <c r="G18" i="16" s="1"/>
  <c r="F18" i="16"/>
  <c r="H27" i="6"/>
  <c r="G16" i="16" s="1"/>
  <c r="H37" i="6"/>
  <c r="G26" i="16" s="1"/>
  <c r="F26" i="16"/>
  <c r="H24" i="6"/>
  <c r="G13" i="16" s="1"/>
  <c r="F13" i="16"/>
  <c r="H44" i="6"/>
  <c r="G33" i="16" s="1"/>
  <c r="F33" i="16"/>
  <c r="H36" i="6"/>
  <c r="G25" i="16" s="1"/>
  <c r="F25" i="16"/>
  <c r="H25" i="6"/>
  <c r="G14" i="16" s="1"/>
  <c r="F14" i="16"/>
  <c r="H23" i="6"/>
  <c r="G12" i="16" s="1"/>
  <c r="F12" i="16"/>
  <c r="H21" i="6"/>
  <c r="G10" i="16" s="1"/>
  <c r="F10" i="16"/>
  <c r="H22" i="6"/>
  <c r="G11" i="16" s="1"/>
  <c r="F11" i="16"/>
  <c r="H13" i="6"/>
  <c r="G2" i="16" s="1"/>
  <c r="F2" i="16"/>
  <c r="H16" i="6"/>
  <c r="G5" i="16" s="1"/>
  <c r="F5" i="16"/>
  <c r="H14" i="6"/>
  <c r="G3" i="16" s="1"/>
  <c r="F3" i="16"/>
  <c r="H45" i="6"/>
  <c r="G34" i="16" s="1"/>
  <c r="H42" i="6"/>
  <c r="G31" i="16" s="1"/>
  <c r="H39" i="6"/>
  <c r="G28" i="16" s="1"/>
  <c r="H34" i="6"/>
  <c r="G23" i="16" s="1"/>
  <c r="F23" i="16"/>
  <c r="H32" i="6"/>
  <c r="G21" i="16" s="1"/>
  <c r="F21" i="16"/>
  <c r="H30" i="6"/>
  <c r="G19" i="16" s="1"/>
  <c r="F19" i="16"/>
  <c r="H28" i="6"/>
  <c r="G17" i="16" s="1"/>
  <c r="F17" i="16"/>
  <c r="B9" i="15"/>
  <c r="G9" i="15" s="1"/>
  <c r="I2" i="16"/>
  <c r="B10" i="15"/>
  <c r="G10" i="15" s="1"/>
  <c r="E2" i="17" l="1"/>
  <c r="B11" i="15"/>
  <c r="B6" i="15"/>
  <c r="B7" i="15" s="1"/>
  <c r="I9" i="15"/>
  <c r="I10" i="15"/>
  <c r="I12" i="15" l="1"/>
  <c r="I11" i="15"/>
  <c r="G12" i="15"/>
  <c r="G11" i="15"/>
  <c r="B8" i="15"/>
  <c r="I6" i="15"/>
  <c r="G6" i="15"/>
  <c r="G7" i="15"/>
  <c r="I7" i="15"/>
  <c r="I8" i="15"/>
  <c r="G8" i="15"/>
</calcChain>
</file>

<file path=xl/comments1.xml><?xml version="1.0" encoding="utf-8"?>
<comments xmlns="http://schemas.openxmlformats.org/spreadsheetml/2006/main">
  <authors>
    <author>SCHUMACHER Britta</author>
  </authors>
  <commentList>
    <comment ref="E1" authorId="0" shapeId="0">
      <text>
        <r>
          <rPr>
            <b/>
            <sz val="9"/>
            <color indexed="81"/>
            <rFont val="Tahoma"/>
            <family val="2"/>
          </rPr>
          <t>SCHUMACHER Britta:</t>
        </r>
        <r>
          <rPr>
            <sz val="9"/>
            <color indexed="81"/>
            <rFont val="Tahoma"/>
            <family val="2"/>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authors>
    <author>SCHUMACHER Britta</author>
  </authors>
  <commentList>
    <comment ref="B1" authorId="0" shapeId="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<sst xmlns="http://schemas.openxmlformats.org/spreadsheetml/2006/main" count="290" uniqueCount="147">
  <si>
    <t>Admin 2</t>
  </si>
  <si>
    <t>Admin 1</t>
  </si>
  <si>
    <t>Use Admin 1 names  from the CODs</t>
  </si>
  <si>
    <t>Use Admin 2 names  from the CODs</t>
  </si>
  <si>
    <t>Population per admin 2 as of year you are doing calculations for</t>
  </si>
  <si>
    <t>Use proportion of children 6-59 months from the latest demographic survey. If no such data exists, estimate as 20% of the population (in low income countries only)</t>
  </si>
  <si>
    <t>Children 6-59 months as persentage of total population, %</t>
  </si>
  <si>
    <t>Use data from the latest nutrition survey taken into account seasonality. This is usually estimated using a nutritional anthropometry survey (e.g. a SMART survey). It is important that prevalence is estimated for the program's admitting case-definition.</t>
  </si>
  <si>
    <t>Use data from the latest nutrition survey taken into account seasonality. This is usually estimated using a nutritional anthropometry survey (e.g. a SMART survey). It is important that prevalence is estimated for the program's admitting case-definition. If only GAM data are available estimate SAM as 20% of GAM</t>
  </si>
  <si>
    <t>Incident correction factor for SAM</t>
  </si>
  <si>
    <t>Incident correction factor for MAM</t>
  </si>
  <si>
    <t>Use data from the latest demographic survey, multiplied by calculated population growth rate for each year since then and taken into account displacement and migration in the target population. It is advisable to make sure that all clusters are using the same total population figures to estimate the caseload</t>
  </si>
  <si>
    <t>Duration of programme, months</t>
  </si>
  <si>
    <t>Expected programme coverage, %</t>
  </si>
  <si>
    <t>Automatic calculation</t>
  </si>
  <si>
    <t>Cluster targeted caseload for SAM management</t>
  </si>
  <si>
    <t>Cluster targeted caseload for MAM management</t>
  </si>
  <si>
    <t>Expected SAM programme coverage, %</t>
  </si>
  <si>
    <t>Expected MAM programme coverage, %</t>
  </si>
  <si>
    <t>Children 6-59 mo in need of MAM management</t>
  </si>
  <si>
    <t>Children 6-59 mo in need of SAM management</t>
  </si>
  <si>
    <t>The caseload calculation is usually done for a year, however on some occasions (new emergency, shorter term response plan, etc.) it can be done for different duration</t>
  </si>
  <si>
    <t>Pregnant and lactating women as persentage of total population, %</t>
  </si>
  <si>
    <t>Acute malnutrition in PLW, %</t>
  </si>
  <si>
    <t>Use data from the nutrition assessments or screening.  It is important that prevalence is estimated for the program's admitting case-definition.</t>
  </si>
  <si>
    <t>This is  mean coverage that is expected to be achieved by the program over the time period. To agree on expected coverage clusters usually take into account current capacity and capacity to scale up. If mean coverage for the previous year is known, base your estimates on this number accounting for potential scale up/down.</t>
  </si>
  <si>
    <t>PLW in need of AM management</t>
  </si>
  <si>
    <t>Cluster targeted caseload for AM treatment in PLW</t>
  </si>
  <si>
    <t>Row Labels</t>
  </si>
  <si>
    <t>(blank)</t>
  </si>
  <si>
    <t>Grand Total</t>
  </si>
  <si>
    <t>Sum of Children 6-59 mo in need of SAM management</t>
  </si>
  <si>
    <t>Sum of Cluster targeted caseload for SAM management</t>
  </si>
  <si>
    <t>Sum of Children 6-59 mo in need of MAM management</t>
  </si>
  <si>
    <t>Sum of Cluster targeted caseload for MAM management</t>
  </si>
  <si>
    <t>Sum of PLW in need of AM management</t>
  </si>
  <si>
    <t>Sum of Cluster targeted caseload for AM treatment in PLW</t>
  </si>
  <si>
    <t>For a year incidence correction factor is usually taken as 2.6 for MAM. This number should be double checked with the cluster partners and adapted to the context when evidence suggests a different figure</t>
  </si>
  <si>
    <t>CMAM caseload calculations (SAM and MAM treatment)</t>
  </si>
  <si>
    <t>Preventative interventions caseload calculations</t>
  </si>
  <si>
    <r>
      <t>For a year incidence correction factor is usually taken as 2.6 for SAM (</t>
    </r>
    <r>
      <rPr>
        <sz val="8"/>
        <rFont val="Calibri"/>
        <family val="2"/>
        <scheme val="minor"/>
      </rPr>
      <t>note:  this 2.6 is derived from the Garenne et al. 2009 paper outlining that a common estimate of the average duration of an untreated SAM episode is 7.5 months. Therefore 12 months / 7.5 = 1.6 . The full SAM burden is calcuated as per the followng: population 6-59m x [prevalence + (prevalence x incidence)]; where the incidence is 1.6, the calculation becomes: population 6-59m x [prevalence + (prevalence x 1.6)] which can be simplified to population 6-59m x prevalence x 2.6. This is the formualation used in this sheet.)</t>
    </r>
  </si>
  <si>
    <t>Enter on the right proportion of targeted population from the latest demographic survey (%)</t>
  </si>
  <si>
    <t>Therapeutic spread, sachet 92g/CAR-150</t>
  </si>
  <si>
    <t>Target, beneficiaries</t>
  </si>
  <si>
    <t>Number of items per one beneficiary</t>
  </si>
  <si>
    <t>Programme</t>
  </si>
  <si>
    <t>Supply item</t>
  </si>
  <si>
    <t>Comments and notes</t>
  </si>
  <si>
    <t xml:space="preserve">Supplementary spread,sachet 92g/CAR-150 </t>
  </si>
  <si>
    <t>Number of items in one carton</t>
  </si>
  <si>
    <t>Total number of supply items needed</t>
  </si>
  <si>
    <t>Total number of cartons needed</t>
  </si>
  <si>
    <t>UNICEF recommended supplies for treatment of one child is 136 sachets +10% leakage, amounting for total 150 sachets (one carton) per one child. Of 100 SAM cases it is expected that 80% will be referred to outpatient treatment and 20 % for inpatient care, that will later be transitioned to outpatient care, hence the supplies are calculated on 100% of the target</t>
  </si>
  <si>
    <t>MAM treatment, children 6-59 mo</t>
  </si>
  <si>
    <t>AM treatment, PLW</t>
  </si>
  <si>
    <t>Total weight (net), Mt</t>
  </si>
  <si>
    <t>Net weight of 1 carton, kg</t>
  </si>
  <si>
    <t>Ready to use infant formula, bottle 200g / pack-6</t>
  </si>
  <si>
    <r>
      <rPr>
        <b/>
        <sz val="12"/>
        <color theme="1"/>
        <rFont val="Calibri"/>
        <family val="2"/>
        <scheme val="minor"/>
      </rPr>
      <t xml:space="preserve">OR </t>
    </r>
    <r>
      <rPr>
        <sz val="12"/>
        <color theme="1"/>
        <rFont val="Calibri"/>
        <family val="2"/>
        <scheme val="minor"/>
      </rPr>
      <t>Powdered infant formula / CAN 400g</t>
    </r>
  </si>
  <si>
    <r>
      <rPr>
        <b/>
        <sz val="12"/>
        <color theme="1"/>
        <rFont val="Calibri"/>
        <family val="2"/>
        <scheme val="minor"/>
      </rPr>
      <t>OR</t>
    </r>
    <r>
      <rPr>
        <sz val="12"/>
        <color theme="1"/>
        <rFont val="Calibri"/>
        <family val="2"/>
        <scheme val="minor"/>
      </rPr>
      <t xml:space="preserve"> Supplementary spread, pot. 325g/CAR-36</t>
    </r>
  </si>
  <si>
    <t>BSFP, children</t>
  </si>
  <si>
    <t>For calculating purposes, an average of 750ml per day of liquid formula is suggested (total 135 liter for 6 months)</t>
  </si>
  <si>
    <t>IYCF-E (artificial feeding), children 0-5 months</t>
  </si>
  <si>
    <t>Enter here number of target beneficiaries</t>
  </si>
  <si>
    <t>Enter here number of items per beneficiary (agreed in country)</t>
  </si>
  <si>
    <t>For calculating purposes, an average of 50 cans with 400g powdered milk is suggested (total 20kg for 6 months).</t>
  </si>
  <si>
    <r>
      <rPr>
        <b/>
        <sz val="12"/>
        <color theme="5" tint="-0.249977111117893"/>
        <rFont val="Calibri"/>
        <family val="2"/>
        <scheme val="minor"/>
      </rPr>
      <t>Important note:</t>
    </r>
    <r>
      <rPr>
        <b/>
        <sz val="12"/>
        <color theme="1"/>
        <rFont val="Calibri"/>
        <family val="2"/>
        <scheme val="minor"/>
      </rPr>
      <t xml:space="preserve"> the purpose of this supplies calculator is to allow NCCs to oversee how many of the main commodities is needed to cover cluster targets. If it is to be used for programme planning it should be adapted</t>
    </r>
  </si>
  <si>
    <t>F-75 therap.diet,sachet, 102.5g/CAR-120</t>
  </si>
  <si>
    <t xml:space="preserve">  F-100 therap. diet, sachet,114g/CAR-90</t>
  </si>
  <si>
    <t xml:space="preserve">The provided calculation is for when inpatient care is followed by outpatient care with RUTF. It estimates the quantity needed to cobver transition and exceptions (children who are anable to take RUTF in phase 2). UNICEF recommended supplies for transitioning phase 2 of one child is 4 sachets +10% leakage, amounting for total 4.5 sachets per one child. Of 100% SAM cases it is expected that 80% will be referred to outpatient treatment and 20 % for inpatient care, </t>
  </si>
  <si>
    <t xml:space="preserve">UNICEF recommended supplies for treatment of one child is 12 sachets +10% leakage, amounting for total 13 sachets per one child. Of 100% SAM cases it is expected that 80% will be referred to outpatient treatment and 20 % for inpatient care, </t>
  </si>
  <si>
    <t>SAM treatment (outpatient), children 6-59 mo</t>
  </si>
  <si>
    <t>Inpatient SAM treatment (phase 1), children 0-59 mo</t>
  </si>
  <si>
    <t>Inpatient SAM treatment (phase 2), children 0-59 mo</t>
  </si>
  <si>
    <t>For supplies forecasting for the SAM treatment as per UNICEF recommendations, refer to "Nutrition supplies forecast sheet 2012" by UNICEF (available from UNICEF intranet)</t>
  </si>
  <si>
    <t>BSFP</t>
  </si>
  <si>
    <t>Selected supplies forecasting</t>
  </si>
  <si>
    <t>This is  mean coverage that is expected to be achieved by the program over the time period. To agree on expected coverage clusters usually take into account current capacity of the partners and their capacity to scale up. If mean coverage for the previous year is known, base your estimates on this number accounting for potential scale up/down.</t>
  </si>
  <si>
    <t>Use proportion of PLW from the latest demographic survey. If no such data exists, estimate as 5 % of the population (in low income countries only) - see Food and Nutrition Needs in emergencies, Annex 1: 2.4% pregant women, 2.6% lactating women</t>
  </si>
  <si>
    <t>GAM rate, % (WFH or MUAC, according to your admission criteria)</t>
  </si>
  <si>
    <t>SAM rate, %  (WFH or MUAC, according to your admission criteria)</t>
  </si>
  <si>
    <t>While ready to use Ready to use LNSs are the standrad in emergencies, it is still possible that  CSB++/WSB++ is provided  /preferred ; Standard  ration would be 200 g /p/day ( includes provision for sharing) ; this needs to be added as an option</t>
  </si>
  <si>
    <t xml:space="preserve">Supercereal Plus (CSB++)/BAG-1,5KG </t>
  </si>
  <si>
    <t xml:space="preserve">Supercereal (CSB+) /BAG-25kg </t>
  </si>
  <si>
    <t>Medium quantity LNS  is usually given in 46 g ( 50 g) sachets / p / day  , however it can vary depending on resourses available</t>
  </si>
  <si>
    <t>Population</t>
  </si>
  <si>
    <t>GAM</t>
  </si>
  <si>
    <t>SAM</t>
  </si>
  <si>
    <t>SAM children in need</t>
  </si>
  <si>
    <t>SAM children target</t>
  </si>
  <si>
    <t>MAM children in need</t>
  </si>
  <si>
    <t>MAM children target</t>
  </si>
  <si>
    <t>PLW AM rate</t>
  </si>
  <si>
    <t>AM PLW in need</t>
  </si>
  <si>
    <t>AM PLW target</t>
  </si>
  <si>
    <t>BSFP in need</t>
  </si>
  <si>
    <t>BSFP target</t>
  </si>
  <si>
    <t>Intervention 1 in need</t>
  </si>
  <si>
    <t>Intervention 1 target</t>
  </si>
  <si>
    <t>Intervention 2 in need</t>
  </si>
  <si>
    <t>Intervention 2 target</t>
  </si>
  <si>
    <t>The standard ration foresees Supercereal   200-250 g / p / d plus 20-25 g oil, amounting for about 15 kg of CSB+  (60% of one 25kg bag) per one woman per treatment</t>
  </si>
  <si>
    <t>Badakhshan</t>
  </si>
  <si>
    <t>Badghis</t>
  </si>
  <si>
    <t>Baghlan</t>
  </si>
  <si>
    <t>Balkh</t>
  </si>
  <si>
    <t>Bamyan</t>
  </si>
  <si>
    <t>Dykundi</t>
  </si>
  <si>
    <t>Farah</t>
  </si>
  <si>
    <t>Faryab</t>
  </si>
  <si>
    <t>Ghazni</t>
  </si>
  <si>
    <t>Ghor</t>
  </si>
  <si>
    <t>Helmand</t>
  </si>
  <si>
    <t>Hirat</t>
  </si>
  <si>
    <t>Jawzjan</t>
  </si>
  <si>
    <t>Kabul</t>
  </si>
  <si>
    <t>Kandahar</t>
  </si>
  <si>
    <t>Kapisa</t>
  </si>
  <si>
    <t>Khost</t>
  </si>
  <si>
    <t>Kunar</t>
  </si>
  <si>
    <t>Kunduz</t>
  </si>
  <si>
    <t>Laghman</t>
  </si>
  <si>
    <t>Logar</t>
  </si>
  <si>
    <t>Nangarhar</t>
  </si>
  <si>
    <t>Nimroz</t>
  </si>
  <si>
    <t>Nuristan</t>
  </si>
  <si>
    <t>Paktika</t>
  </si>
  <si>
    <t>Paktya</t>
  </si>
  <si>
    <t>Panjsher</t>
  </si>
  <si>
    <t>Parwan</t>
  </si>
  <si>
    <t>Samangan</t>
  </si>
  <si>
    <t>Sar-e-Pul</t>
  </si>
  <si>
    <t>Takhar</t>
  </si>
  <si>
    <t>Urozgan</t>
  </si>
  <si>
    <t>Wardak</t>
  </si>
  <si>
    <t>Zabul</t>
  </si>
  <si>
    <t>IYCF counselling</t>
  </si>
  <si>
    <t>children 0-24 months and PW</t>
  </si>
  <si>
    <t>Children 6-23 months</t>
  </si>
  <si>
    <t>6-59 months</t>
  </si>
  <si>
    <t>Screening and referral</t>
  </si>
  <si>
    <t>Sum of Children 6-23 months in need of BSFP</t>
  </si>
  <si>
    <t>Sum of Cluster targeted caseload for BSFP</t>
  </si>
  <si>
    <t>Sum of children 0-24 months and PW in need of IYCF counselling</t>
  </si>
  <si>
    <t>Sum of Cluster targeted caseload for IYCF counselling</t>
  </si>
  <si>
    <t>Sum of 6-59 months in need of Screening and referral</t>
  </si>
  <si>
    <t>Sum of Cluster targeted caseload for Screening and referral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</si>
</sst>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7"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8"/>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b/>
      <sz val="12"/>
      <color theme="5" tint="-0.249977111117893"/>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19">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NumberFormat="1"/>
    <xf numFmtId="0" fontId="0" fillId="0" borderId="0" xfId="0" pivotButton="1" applyAlignment="1">
      <alignment wrapText="1"/>
    </xf>
    <xf numFmtId="0" fontId="0" fillId="0" borderId="0" xfId="0" applyAlignment="1">
      <alignment wrapText="1"/>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9" fillId="0" borderId="0" xfId="0" applyFont="1"/>
    <xf numFmtId="0" fontId="20" fillId="0" borderId="0" xfId="0" applyFont="1"/>
    <xf numFmtId="0" fontId="19" fillId="0" borderId="0" xfId="0" applyFont="1" applyAlignment="1">
      <alignment wrapText="1"/>
    </xf>
    <xf numFmtId="0" fontId="19" fillId="3" borderId="1" xfId="0" applyFont="1" applyFill="1" applyBorder="1"/>
    <xf numFmtId="3" fontId="19" fillId="3" borderId="1" xfId="0" applyNumberFormat="1" applyFont="1" applyFill="1" applyBorder="1"/>
    <xf numFmtId="0" fontId="19" fillId="3" borderId="10" xfId="0" applyFont="1" applyFill="1" applyBorder="1"/>
    <xf numFmtId="3" fontId="19" fillId="3" borderId="10" xfId="0" applyNumberFormat="1" applyFont="1" applyFill="1" applyBorder="1"/>
    <xf numFmtId="0" fontId="19" fillId="3" borderId="3" xfId="0" applyFont="1" applyFill="1" applyBorder="1"/>
    <xf numFmtId="0" fontId="23" fillId="0" borderId="4" xfId="0" applyFont="1" applyBorder="1" applyAlignment="1">
      <alignment wrapText="1"/>
    </xf>
    <xf numFmtId="0" fontId="19" fillId="3" borderId="12" xfId="0" applyFont="1" applyFill="1" applyBorder="1"/>
    <xf numFmtId="0" fontId="19" fillId="3" borderId="14" xfId="0" applyFont="1" applyFill="1" applyBorder="1"/>
    <xf numFmtId="0" fontId="19" fillId="3" borderId="11" xfId="0" applyFont="1" applyFill="1" applyBorder="1"/>
    <xf numFmtId="0" fontId="23" fillId="0" borderId="6" xfId="0" applyFont="1" applyBorder="1" applyAlignment="1">
      <alignment wrapText="1"/>
    </xf>
    <xf numFmtId="0" fontId="19" fillId="3" borderId="15" xfId="0" applyFont="1" applyFill="1" applyBorder="1"/>
    <xf numFmtId="3" fontId="19" fillId="3" borderId="13" xfId="0" applyNumberFormat="1" applyFont="1" applyFill="1" applyBorder="1"/>
    <xf numFmtId="0" fontId="19" fillId="3" borderId="2" xfId="0" applyFont="1" applyFill="1" applyBorder="1"/>
    <xf numFmtId="0" fontId="20" fillId="3" borderId="13" xfId="0" applyFont="1" applyFill="1" applyBorder="1"/>
    <xf numFmtId="3" fontId="19" fillId="3" borderId="2" xfId="0" applyNumberFormat="1" applyFont="1" applyFill="1" applyBorder="1"/>
    <xf numFmtId="0" fontId="22" fillId="7" borderId="19" xfId="0" applyFont="1" applyFill="1" applyBorder="1" applyAlignment="1">
      <alignment horizontal="center" wrapText="1"/>
    </xf>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0" fontId="24" fillId="7" borderId="19" xfId="0" applyFont="1" applyFill="1" applyBorder="1" applyAlignment="1">
      <alignment horizontal="center" wrapText="1"/>
    </xf>
    <xf numFmtId="0" fontId="24" fillId="7" borderId="20" xfId="0" applyFont="1" applyFill="1" applyBorder="1" applyAlignment="1">
      <alignment horizontal="center" wrapText="1"/>
    </xf>
    <xf numFmtId="3" fontId="20" fillId="3" borderId="18" xfId="0" applyNumberFormat="1" applyFont="1" applyFill="1" applyBorder="1"/>
    <xf numFmtId="3" fontId="20" fillId="3" borderId="2" xfId="0" applyNumberFormat="1" applyFont="1" applyFill="1" applyBorder="1"/>
    <xf numFmtId="3" fontId="20" fillId="3" borderId="16" xfId="0" applyNumberFormat="1" applyFont="1" applyFill="1" applyBorder="1"/>
    <xf numFmtId="3" fontId="20" fillId="3" borderId="17" xfId="0" applyNumberFormat="1" applyFont="1" applyFill="1" applyBorder="1"/>
    <xf numFmtId="166" fontId="19" fillId="3" borderId="12" xfId="0" applyNumberFormat="1" applyFont="1" applyFill="1" applyBorder="1"/>
    <xf numFmtId="3" fontId="20" fillId="3" borderId="12" xfId="0" applyNumberFormat="1" applyFont="1" applyFill="1" applyBorder="1"/>
    <xf numFmtId="3" fontId="20" fillId="3" borderId="3" xfId="0" applyNumberFormat="1" applyFont="1" applyFill="1" applyBorder="1"/>
    <xf numFmtId="0" fontId="19" fillId="3" borderId="1" xfId="0" applyFont="1" applyFill="1" applyBorder="1" applyAlignment="1">
      <alignment wrapText="1"/>
    </xf>
    <xf numFmtId="0" fontId="24" fillId="7" borderId="21" xfId="0" applyFont="1" applyFill="1" applyBorder="1" applyAlignment="1">
      <alignment horizontal="center" wrapText="1"/>
    </xf>
    <xf numFmtId="3" fontId="20" fillId="3" borderId="22" xfId="0" applyNumberFormat="1" applyFont="1" applyFill="1" applyBorder="1"/>
    <xf numFmtId="0" fontId="22" fillId="7" borderId="1" xfId="0" applyFont="1" applyFill="1" applyBorder="1" applyAlignment="1">
      <alignment horizontal="center" wrapText="1"/>
    </xf>
    <xf numFmtId="0" fontId="17" fillId="3" borderId="2" xfId="0" applyFont="1" applyFill="1" applyBorder="1"/>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3" fillId="3" borderId="1" xfId="0" applyFont="1" applyFill="1" applyBorder="1" applyAlignment="1">
      <alignment wrapText="1"/>
    </xf>
    <xf numFmtId="0" fontId="17" fillId="3" borderId="1" xfId="0" applyFont="1" applyFill="1" applyBorder="1" applyAlignment="1">
      <alignment wrapText="1"/>
    </xf>
    <xf numFmtId="3" fontId="19" fillId="0" borderId="0" xfId="0" applyNumberFormat="1" applyFont="1"/>
    <xf numFmtId="3" fontId="11" fillId="0" borderId="6" xfId="0" applyNumberFormat="1" applyFont="1" applyFill="1" applyBorder="1" applyAlignment="1">
      <alignment horizontal="right" vertical="center"/>
    </xf>
    <xf numFmtId="3" fontId="11" fillId="0" borderId="4" xfId="0" applyNumberFormat="1" applyFont="1" applyBorder="1" applyAlignment="1">
      <alignment horizontal="right"/>
    </xf>
    <xf numFmtId="3" fontId="0" fillId="0" borderId="0" xfId="0" pivotButton="1" applyNumberFormat="1" applyAlignment="1">
      <alignment wrapText="1"/>
    </xf>
    <xf numFmtId="3" fontId="0" fillId="0" borderId="0" xfId="0" applyNumberFormat="1" applyAlignment="1">
      <alignment horizontal="center" wrapText="1"/>
    </xf>
    <xf numFmtId="3" fontId="0" fillId="0" borderId="0" xfId="0" applyNumberFormat="1" applyAlignment="1">
      <alignment wrapText="1"/>
    </xf>
    <xf numFmtId="3" fontId="0" fillId="0" borderId="0" xfId="0" applyNumberFormat="1" applyAlignment="1">
      <alignment horizontal="left"/>
    </xf>
    <xf numFmtId="3" fontId="0" fillId="0" borderId="0" xfId="0" applyNumberFormat="1" applyAlignment="1">
      <alignment horizontal="center"/>
    </xf>
    <xf numFmtId="3" fontId="0" fillId="0" borderId="0" xfId="0" applyNumberFormat="1"/>
    <xf numFmtId="0" fontId="11" fillId="0" borderId="0" xfId="0" applyFont="1" applyAlignment="1">
      <alignment wrapText="1"/>
    </xf>
    <xf numFmtId="0" fontId="17"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0" fontId="18" fillId="5" borderId="1" xfId="0" applyFont="1" applyFill="1" applyBorder="1" applyAlignment="1">
      <alignment horizontal="center" vertical="center" wrapText="1"/>
    </xf>
    <xf numFmtId="3" fontId="3" fillId="3" borderId="1" xfId="0" applyNumberFormat="1" applyFont="1" applyFill="1" applyBorder="1" applyAlignment="1">
      <alignment horizontal="left" vertical="center" wrapText="1"/>
    </xf>
  </cellXfs>
  <cellStyles count="1">
    <cellStyle name="Normal" xfId="0" builtinId="0"/>
  </cellStyles>
  <dxfs count="12">
    <dxf>
      <alignment wrapText="1" readingOrder="0"/>
    </dxf>
    <dxf>
      <alignment wrapText="1" readingOrder="0"/>
    </dxf>
    <dxf>
      <numFmt numFmtId="3" formatCode="#,##0"/>
    </dxf>
    <dxf>
      <numFmt numFmtId="3" formatCode="#,##0"/>
    </dxf>
    <dxf>
      <numFmt numFmtId="3" formatCode="#,##0"/>
    </dxf>
    <dxf>
      <numFmt numFmtId="3" formatCode="#,##0"/>
    </dxf>
    <dxf>
      <numFmt numFmtId="3" formatCode="#,##0"/>
    </dxf>
    <dxf>
      <numFmt numFmtId="3" formatCode="#,##0"/>
    </dxf>
    <dxf>
      <alignment horizontal="center" readingOrder="0"/>
    </dxf>
    <dxf>
      <alignment horizontal="center"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5301"/>
          <a:ext cx="8410575" cy="46672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0070C0"/>
              </a:solidFill>
              <a:effectLst/>
              <a:latin typeface="+mn-lt"/>
              <a:ea typeface="+mn-ea"/>
              <a:cs typeface="+mn-cs"/>
            </a:rPr>
            <a:t>Nutrition Cluster Caseload calculation tool, 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There are four different sheets in the tool:</a:t>
          </a:r>
        </a:p>
        <a:p>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a:t>
          </a:r>
          <a:r>
            <a:rPr lang="en-GB" sz="1100">
              <a:solidFill>
                <a:schemeClr val="dk1"/>
              </a:solidFill>
              <a:effectLst/>
              <a:latin typeface="+mn-lt"/>
              <a:ea typeface="+mn-ea"/>
              <a:cs typeface="+mn-cs"/>
            </a:rPr>
            <a:t> – to calculate caseload for SAM and MAM treatment in children 6-59 months and AM treatment in pregnant and lactating women (PLW). The data to be entered per admin 2 level (ex. district, county).</a:t>
          </a:r>
        </a:p>
        <a:p>
          <a:pPr lvl="0"/>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Other interventions</a:t>
          </a:r>
          <a:r>
            <a:rPr lang="en-GB" sz="1100">
              <a:solidFill>
                <a:schemeClr val="dk1"/>
              </a:solidFill>
              <a:effectLst/>
              <a:latin typeface="+mn-lt"/>
              <a:ea typeface="+mn-ea"/>
              <a:cs typeface="+mn-cs"/>
            </a:rPr>
            <a:t> – to calculate caseload for all other Nutrition Cluster interventions such as IYCF counselling, Blanket supplementary feeding programmes, micronutrient supplementation and others. The data to be entered per admin 2 level (ex. district, county).</a:t>
          </a:r>
        </a:p>
        <a:p>
          <a:pPr lvl="0"/>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Selected supplies </a:t>
          </a:r>
          <a:r>
            <a:rPr lang="en-GB" sz="1100">
              <a:solidFill>
                <a:schemeClr val="dk1"/>
              </a:solidFill>
              <a:effectLst/>
              <a:latin typeface="+mn-lt"/>
              <a:ea typeface="+mn-ea"/>
              <a:cs typeface="+mn-cs"/>
            </a:rPr>
            <a:t>– to facilitate estimation of main nutrition supplies (for SAM and MAM treatment, BSFP and artificial feeding).</a:t>
          </a:r>
          <a:endParaRPr lang="en-US">
            <a:effectLst/>
          </a:endParaRP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 summary, Other interventions summary</a:t>
          </a:r>
          <a:r>
            <a:rPr lang="en-GB" sz="1100">
              <a:solidFill>
                <a:schemeClr val="dk1"/>
              </a:solidFill>
              <a:effectLst/>
              <a:latin typeface="+mn-lt"/>
              <a:ea typeface="+mn-ea"/>
              <a:cs typeface="+mn-cs"/>
            </a:rPr>
            <a:t> – automatic pivot table to present population in need per admin 1 level (ex. State, Oblast) and grant total for the whole country.</a:t>
          </a:r>
        </a:p>
        <a:p>
          <a:pPr lvl="0"/>
          <a:endParaRPr lang="en-US" sz="1100">
            <a:solidFill>
              <a:schemeClr val="dk1"/>
            </a:solidFill>
            <a:effectLst/>
            <a:latin typeface="+mn-lt"/>
            <a:ea typeface="+mn-ea"/>
            <a:cs typeface="+mn-cs"/>
          </a:endParaRPr>
        </a:p>
        <a:p>
          <a:r>
            <a:rPr lang="en-GB" sz="1100" b="1">
              <a:solidFill>
                <a:srgbClr val="FF0000"/>
              </a:solidFill>
              <a:effectLst/>
              <a:latin typeface="+mn-lt"/>
              <a:ea typeface="+mn-ea"/>
              <a:cs typeface="+mn-cs"/>
            </a:rPr>
            <a:t>Important: </a:t>
          </a:r>
          <a:r>
            <a:rPr lang="en-GB" sz="1100" b="0">
              <a:solidFill>
                <a:srgbClr val="FF0000"/>
              </a:solidFill>
              <a:effectLst/>
              <a:latin typeface="+mn-lt"/>
              <a:ea typeface="+mn-ea"/>
              <a:cs typeface="+mn-cs"/>
            </a:rPr>
            <a:t>You will need to fill in the data in cells with red borders and all calculations will be done automatically.</a:t>
          </a:r>
        </a:p>
        <a:p>
          <a:r>
            <a:rPr lang="en-GB" sz="1100" b="0">
              <a:solidFill>
                <a:srgbClr val="FF0000"/>
              </a:solidFill>
              <a:effectLst/>
              <a:latin typeface="+mn-lt"/>
              <a:ea typeface="+mn-ea"/>
              <a:cs typeface="+mn-cs"/>
            </a:rPr>
            <a:t>                     After any modification on CMAM or</a:t>
          </a:r>
          <a:r>
            <a:rPr lang="en-GB" sz="1100" b="0" baseline="0">
              <a:solidFill>
                <a:srgbClr val="FF0000"/>
              </a:solidFill>
              <a:effectLst/>
              <a:latin typeface="+mn-lt"/>
              <a:ea typeface="+mn-ea"/>
              <a:cs typeface="+mn-cs"/>
            </a:rPr>
            <a:t> Otehr interventions sheet</a:t>
          </a:r>
          <a:r>
            <a:rPr lang="en-GB" sz="1100" b="0">
              <a:solidFill>
                <a:srgbClr val="FF0000"/>
              </a:solidFill>
              <a:effectLst/>
              <a:latin typeface="+mn-lt"/>
              <a:ea typeface="+mn-ea"/>
              <a:cs typeface="+mn-cs"/>
            </a:rPr>
            <a:t>, do not forget to right</a:t>
          </a:r>
          <a:r>
            <a:rPr lang="en-GB" sz="1100" b="0" baseline="0">
              <a:solidFill>
                <a:srgbClr val="FF0000"/>
              </a:solidFill>
              <a:effectLst/>
              <a:latin typeface="+mn-lt"/>
              <a:ea typeface="+mn-ea"/>
              <a:cs typeface="+mn-cs"/>
            </a:rPr>
            <a:t> click on the pivot tables and refresh.</a:t>
          </a:r>
          <a:endParaRPr lang="en-US" sz="1100" b="0">
            <a:solidFill>
              <a:srgbClr val="FF0000"/>
            </a:solidFill>
            <a:effectLst/>
            <a:latin typeface="+mn-lt"/>
            <a:ea typeface="+mn-ea"/>
            <a:cs typeface="+mn-cs"/>
          </a:endParaRPr>
        </a:p>
      </xdr:txBody>
    </xdr:sp>
    <xdr:clientData/>
  </xdr:twoCellAnchor>
  <xdr:twoCellAnchor editAs="oneCell">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652.598097569447" createdVersion="5" refreshedVersion="5" minRefreshableVersion="3" recordCount="43">
  <cacheSource type="worksheet">
    <worksheetSource ref="B12:M55" sheet="CMAM"/>
  </cacheSource>
  <cacheFields count="12">
    <cacheField name="Admin 1" numFmtId="0">
      <sharedItems containsBlank="1" count="37">
        <s v="Badakhshan"/>
        <s v="Badghis"/>
        <s v="Baghlan"/>
        <s v="Balkh"/>
        <s v="Bamyan"/>
        <s v="Dykundi"/>
        <s v="Farah"/>
        <s v="Faryab"/>
        <s v="Ghazni"/>
        <s v="Ghor"/>
        <s v="Helmand"/>
        <s v="Hirat"/>
        <s v="Jawzjan"/>
        <s v="Kabul"/>
        <s v="Kandahar"/>
        <s v="Kapisa"/>
        <s v="Khost"/>
        <s v="Kunar"/>
        <s v="Kunduz"/>
        <s v="Laghman"/>
        <s v="Logar"/>
        <s v="Nangarhar"/>
        <s v="Nimroz"/>
        <s v="Nuristan"/>
        <s v="Paktika"/>
        <s v="Paktya"/>
        <s v="Panjsher"/>
        <s v="Parwan"/>
        <s v="Samangan"/>
        <s v="Sar-e-Pul"/>
        <s v="Takhar"/>
        <s v="Urozgan"/>
        <s v="Wardak"/>
        <s v="Zabul"/>
        <m/>
        <s v="ZXCZXC" u="1"/>
        <s v="cXZCZ" u="1"/>
      </sharedItems>
    </cacheField>
    <cacheField name="Admin 2" numFmtId="0">
      <sharedItems containsNonDate="0" containsString="0" containsBlank="1"/>
    </cacheField>
    <cacheField name="Population per admin 2 as of year you are doing calculations for" numFmtId="3">
      <sharedItems containsString="0" containsBlank="1" containsNumber="1" containsInteger="1" minValue="150391" maxValue="4523718"/>
    </cacheField>
    <cacheField name="GAM rate, % (WFH or MUAC, according to your admission criteria)" numFmtId="164">
      <sharedItems containsString="0" containsBlank="1" containsNumber="1" minValue="3.7345187182510869E-2" maxValue="0.33299999999999996"/>
    </cacheField>
    <cacheField name="SAM rate, %  (WFH or MUAC, according to your admission criteria)" numFmtId="164">
      <sharedItems containsString="0" containsBlank="1" containsNumber="1" minValue="0.01" maxValue="0.11213089027322097"/>
    </cacheField>
    <cacheField name="Children 6-59 mo in need of SAM management" numFmtId="3">
      <sharedItems containsSemiMixedTypes="0" containsString="0" containsNumber="1" minValue="0" maxValue="38460.790784000004"/>
    </cacheField>
    <cacheField name="Cluster targeted caseload for SAM management" numFmtId="3">
      <sharedItems containsSemiMixedTypes="0" containsString="0" containsNumber="1" minValue="0" maxValue="28845.593088000001"/>
    </cacheField>
    <cacheField name="Children 6-59 mo in need of MAM management" numFmtId="3">
      <sharedItems containsSemiMixedTypes="0" containsString="0" containsNumber="1" minValue="0" maxValue="122997.99154306832"/>
    </cacheField>
    <cacheField name="Cluster targeted caseload for MAM management" numFmtId="3">
      <sharedItems containsSemiMixedTypes="0" containsString="0" containsNumber="1" minValue="0" maxValue="92248.493657301238"/>
    </cacheField>
    <cacheField name="Acute malnutrition in PLW, %" numFmtId="164">
      <sharedItems containsString="0" containsBlank="1" containsNumber="1" minValue="0" maxValue="0.23199999999999998"/>
    </cacheField>
    <cacheField name="PLW in need of AM management" numFmtId="3">
      <sharedItems containsSemiMixedTypes="0" containsString="0" containsNumber="1" minValue="0" maxValue="17542.99296"/>
    </cacheField>
    <cacheField name="Cluster targeted caseload for AM treatment in PLW" numFmtId="3">
      <sharedItems containsSemiMixedTypes="0" containsString="0" containsNumber="1" minValue="0" maxValue="13157.2447199999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652.602127430553" createdVersion="5" refreshedVersion="5" minRefreshableVersion="3" recordCount="41">
  <cacheSource type="worksheet">
    <worksheetSource ref="B14:J55" sheet="Other interventions"/>
  </cacheSource>
  <cacheFields count="9">
    <cacheField name="Admin 1" numFmtId="0">
      <sharedItems containsBlank="1" count="35">
        <s v="Badakhshan"/>
        <s v="Badghis"/>
        <s v="Baghlan"/>
        <s v="Balkh"/>
        <s v="Bamyan"/>
        <s v="Dykundi"/>
        <s v="Farah"/>
        <s v="Faryab"/>
        <s v="Ghazni"/>
        <s v="Ghor"/>
        <s v="Helmand"/>
        <s v="Hirat"/>
        <s v="Jawzjan"/>
        <s v="Kabul"/>
        <s v="Kandahar"/>
        <s v="Kapisa"/>
        <s v="Khost"/>
        <s v="Kunar"/>
        <s v="Kunduz"/>
        <s v="Laghman"/>
        <s v="Logar"/>
        <s v="Nangarhar"/>
        <s v="Nimroz"/>
        <s v="Nuristan"/>
        <s v="Paktika"/>
        <s v="Paktya"/>
        <s v="Panjsher"/>
        <s v="Parwan"/>
        <s v="Samangan"/>
        <s v="Sar-e-Pul"/>
        <s v="Takhar"/>
        <s v="Urozgan"/>
        <s v="Wardak"/>
        <s v="Zabul"/>
        <m/>
      </sharedItems>
    </cacheField>
    <cacheField name="Admin 2" numFmtId="0">
      <sharedItems containsNonDate="0" containsString="0" containsBlank="1"/>
    </cacheField>
    <cacheField name="Population per admin 2 as of year you are doing calculations for" numFmtId="3">
      <sharedItems containsString="0" containsBlank="1" containsNumber="1" containsInteger="1" minValue="150391" maxValue="4523718"/>
    </cacheField>
    <cacheField name="Children 6-23 months in need of BSFP" numFmtId="3">
      <sharedItems containsSemiMixedTypes="0" containsString="0" containsNumber="1" minValue="0" maxValue="271423.08"/>
    </cacheField>
    <cacheField name="Cluster targeted caseload for BSFP" numFmtId="3">
      <sharedItems containsSemiMixedTypes="0" containsString="0" containsNumber="1" containsInteger="1" minValue="0" maxValue="0"/>
    </cacheField>
    <cacheField name="children 0-24 months and PW in need of IYCF counselling" numFmtId="3">
      <sharedItems containsSemiMixedTypes="0" containsString="0" containsNumber="1" minValue="0" maxValue="452371.80000000005"/>
    </cacheField>
    <cacheField name="Cluster targeted caseload for IYCF counselling" numFmtId="3">
      <sharedItems containsSemiMixedTypes="0" containsString="0" containsNumber="1" containsInteger="1" minValue="0" maxValue="0"/>
    </cacheField>
    <cacheField name="6-59 months in need of Screening and referral" numFmtId="3">
      <sharedItems containsSemiMixedTypes="0" containsString="0" containsNumber="1" minValue="0" maxValue="723794.88"/>
    </cacheField>
    <cacheField name="Cluster targeted caseload for Screening and referral"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3">
  <r>
    <x v="0"/>
    <m/>
    <n v="966789"/>
    <n v="9.3475173302648484E-2"/>
    <n v="3.20554484549571E-2"/>
    <n v="12892.19566182892"/>
    <n v="9669.1467463716908"/>
    <n v="37594.2400379912"/>
    <n v="28195.6800284934"/>
    <n v="0.218"/>
    <n v="16860.800159999999"/>
    <n v="12645.600119999999"/>
  </r>
  <r>
    <x v="1"/>
    <m/>
    <n v="504185"/>
    <n v="0.13100000000000001"/>
    <n v="3.2000000000000001E-2"/>
    <n v="6711.71072"/>
    <n v="5033.7830400000003"/>
    <n v="27476.065760000009"/>
    <n v="20607.049320000006"/>
    <n v="0.16600000000000001"/>
    <n v="6695.5767999999998"/>
    <n v="5021.6826000000001"/>
  </r>
  <r>
    <x v="2"/>
    <m/>
    <n v="926969"/>
    <n v="9.8414436446626882E-2"/>
    <n v="2.7474442410666051E-2"/>
    <n v="10594.669865300644"/>
    <n v="7946.0023989754827"/>
    <n v="37950.486803213207"/>
    <n v="28462.865102409905"/>
    <n v="0.10099999999999999"/>
    <n v="7489.9095200000002"/>
    <n v="5617.4321399999999"/>
  </r>
  <r>
    <x v="3"/>
    <m/>
    <n v="1353626"/>
    <n v="5.651194319090929E-2"/>
    <n v="1.3977086325459676E-2"/>
    <n v="7870.614941024859"/>
    <n v="5902.9612057686445"/>
    <n v="31822.35081531492"/>
    <n v="23866.763111486191"/>
    <n v="0.16200000000000001"/>
    <n v="17542.99296"/>
    <n v="13157.244719999999"/>
  </r>
  <r>
    <x v="4"/>
    <m/>
    <n v="454633"/>
    <n v="4.9807175082149227E-2"/>
    <n v="1.3647856341832014E-2"/>
    <n v="2581.1826028585438"/>
    <n v="1935.8869521439078"/>
    <n v="9419.8979385150651"/>
    <n v="7064.9234538862984"/>
    <n v="0.11199999999999999"/>
    <n v="4073.5116799999996"/>
    <n v="3055.1337599999997"/>
  </r>
  <r>
    <x v="5"/>
    <m/>
    <n v="468178"/>
    <n v="5.2810694544647187E-2"/>
    <n v="1.2346067048592493E-2"/>
    <n v="2404.5453031291895"/>
    <n v="1803.4089773468922"/>
    <n v="10285.519025817914"/>
    <n v="7714.1392693634352"/>
    <n v="9.5000000000000001E-2"/>
    <n v="3558.1527999999998"/>
    <n v="2668.6145999999999"/>
  </r>
  <r>
    <x v="6"/>
    <m/>
    <n v="515973"/>
    <n v="3.9427477059562489E-2"/>
    <n v="1.5517533384502607E-2"/>
    <n v="3330.7573532488173"/>
    <n v="2498.0680149366131"/>
    <n v="8462.9016662751146"/>
    <n v="6347.1762497063355"/>
    <n v="7.5999999999999998E-2"/>
    <n v="3137.1158400000004"/>
    <n v="2352.8368800000003"/>
  </r>
  <r>
    <x v="7"/>
    <m/>
    <n v="1015335"/>
    <n v="3.7345187182510869E-2"/>
    <n v="1.5372892023830067E-2"/>
    <n v="6493.1922943744494"/>
    <n v="4869.8942207808368"/>
    <n v="15773.836261229146"/>
    <n v="11830.377195921859"/>
    <n v="0.16399999999999998"/>
    <n v="13321.195199999996"/>
    <n v="9990.8963999999978"/>
  </r>
  <r>
    <x v="8"/>
    <m/>
    <n v="1249376"/>
    <n v="0.19600000000000001"/>
    <n v="7.400000000000001E-2"/>
    <n v="38460.790784000004"/>
    <n v="28845.593088000001"/>
    <n v="101869.12153600001"/>
    <n v="76401.841152000008"/>
    <n v="3.1E-2"/>
    <n v="3098.4524799999999"/>
    <n v="2323.8393599999999"/>
  </r>
  <r>
    <x v="9"/>
    <m/>
    <n v="701653"/>
    <n v="0.20699999999999999"/>
    <n v="8.4000000000000005E-2"/>
    <n v="24518.562431999995"/>
    <n v="18388.921823999997"/>
    <n v="60420.743135999997"/>
    <n v="45315.557351999996"/>
    <n v="7.5999999999999998E-2"/>
    <n v="4266.0502399999996"/>
    <n v="3199.5376799999995"/>
  </r>
  <r>
    <x v="10"/>
    <m/>
    <n v="940237"/>
    <n v="0.127"/>
    <n v="3.2000000000000001E-2"/>
    <n v="12516.434944000002"/>
    <n v="9387.3262080000022"/>
    <n v="49674.601184000006"/>
    <n v="37255.950888000007"/>
    <n v="3.7000000000000005E-2"/>
    <n v="2783.1015200000006"/>
    <n v="2087.3261400000006"/>
  </r>
  <r>
    <x v="11"/>
    <m/>
    <n v="1928327"/>
    <n v="0.109"/>
    <n v="3.6000000000000004E-2"/>
    <n v="28878.625152000004"/>
    <n v="21658.968864000002"/>
    <n v="87438.059487999999"/>
    <n v="65578.544615999999"/>
    <n v="0.10800000000000001"/>
    <n v="16660.745280000003"/>
    <n v="12495.558960000002"/>
  </r>
  <r>
    <x v="12"/>
    <m/>
    <n v="549900"/>
    <n v="6.2658629150474848E-2"/>
    <n v="2.0547803969158354E-2"/>
    <n v="4700.4827594983144"/>
    <n v="3525.3620696237358"/>
    <n v="14333.687750655985"/>
    <n v="10750.265812991989"/>
    <n v="0.20199999999999999"/>
    <n v="8886.384"/>
    <n v="6664.7880000000005"/>
  </r>
  <r>
    <x v="13"/>
    <m/>
    <n v="4523718"/>
    <n v="6.5359566821275444E-2"/>
    <n v="2.007145854198232E-2"/>
    <n v="37771.809209729581"/>
    <n v="28328.856907297188"/>
    <n v="122997.99154306832"/>
    <n v="92248.493657301238"/>
    <n v="4.0999999999999995E-2"/>
    <n v="14837.795039999999"/>
    <n v="11128.34628"/>
  </r>
  <r>
    <x v="14"/>
    <m/>
    <n v="1252786"/>
    <n v="0.183"/>
    <n v="6.2E-2"/>
    <n v="32311.856512000002"/>
    <n v="24233.892384000002"/>
    <n v="95372.092607999992"/>
    <n v="71529.069455999997"/>
    <n v="3.7000000000000005E-2"/>
    <n v="3708.246560000001"/>
    <n v="2781.1849200000006"/>
  </r>
  <r>
    <x v="15"/>
    <m/>
    <n v="448245"/>
    <n v="7.4334919140947586E-2"/>
    <n v="2.1860931511157575E-2"/>
    <n v="4076.4061500110324"/>
    <n v="3057.3046125082742"/>
    <n v="13861.226425418967"/>
    <n v="10395.919819064226"/>
    <n v="0.158"/>
    <n v="5665.8167999999996"/>
    <n v="4249.3625999999995"/>
  </r>
  <r>
    <x v="16"/>
    <m/>
    <n v="584075"/>
    <n v="0.14000000000000001"/>
    <n v="3.2000000000000001E-2"/>
    <n v="7775.2064"/>
    <n v="5831.4048000000003"/>
    <n v="34016.528000000006"/>
    <n v="25512.396000000004"/>
    <n v="0.08"/>
    <n v="3738.08"/>
    <n v="2803.56"/>
  </r>
  <r>
    <x v="17"/>
    <m/>
    <n v="458130"/>
    <n v="0.159"/>
    <n v="4.0999999999999995E-2"/>
    <n v="7813.8652800000009"/>
    <n v="5860.3989600000004"/>
    <n v="30302.550720000003"/>
    <n v="22726.913040000003"/>
    <n v="5.0999999999999997E-2"/>
    <n v="1869.1704"/>
    <n v="1401.8778"/>
  </r>
  <r>
    <x v="18"/>
    <m/>
    <n v="1029473"/>
    <n v="7.5266845671774496E-2"/>
    <n v="2.7212007343563376E-2"/>
    <n v="11653.835163776088"/>
    <n v="8740.3763728320664"/>
    <n v="32233.837132331621"/>
    <n v="24175.377849248714"/>
    <n v="0.127"/>
    <n v="10459.445679999999"/>
    <n v="7844.5842599999996"/>
  </r>
  <r>
    <x v="19"/>
    <m/>
    <n v="452922"/>
    <n v="0.16800000000000001"/>
    <n v="5.7000000000000002E-2"/>
    <n v="10739.686464000002"/>
    <n v="8054.7648480000016"/>
    <n v="31653.812736000007"/>
    <n v="23740.359552000005"/>
    <n v="8.3000000000000004E-2"/>
    <n v="3007.4020800000003"/>
    <n v="2255.5515600000003"/>
  </r>
  <r>
    <x v="20"/>
    <m/>
    <n v="398535"/>
    <n v="6.750103599861669E-2"/>
    <n v="1.2315058446783987E-2"/>
    <n v="2041.7204363250473"/>
    <n v="1531.2903272437854"/>
    <n v="11191.034558790818"/>
    <n v="8393.2759190931138"/>
    <n v="4.0999999999999995E-2"/>
    <n v="1307.1947999999998"/>
    <n v="980.39609999999982"/>
  </r>
  <r>
    <x v="21"/>
    <m/>
    <n v="1545448"/>
    <n v="8.8000000000000009E-2"/>
    <n v="0.01"/>
    <n v="6429.0636800000002"/>
    <n v="4821.7977600000004"/>
    <n v="56575.760384000001"/>
    <n v="42431.820288000003"/>
    <n v="7.8E-2"/>
    <n v="9643.5955199999989"/>
    <n v="7232.6966399999992"/>
  </r>
  <r>
    <x v="22"/>
    <m/>
    <n v="167863"/>
    <n v="9.4444844103495351E-2"/>
    <n v="3.7323946969319094E-2"/>
    <n v="2606.3688394060973"/>
    <n v="1954.776629554573"/>
    <n v="6595.1786641499375"/>
    <n v="4946.3839981124529"/>
    <n v="0.23199999999999998"/>
    <n v="3115.53728"/>
    <n v="2336.6529599999999"/>
  </r>
  <r>
    <x v="23"/>
    <m/>
    <n v="150391"/>
    <n v="0.33299999999999996"/>
    <n v="8.6999999999999994E-2"/>
    <n v="5442.9510719999998"/>
    <n v="4082.2133039999999"/>
    <n v="20833.364448"/>
    <n v="15625.023336"/>
    <n v="3.1E-2"/>
    <n v="372.96967999999998"/>
    <n v="279.72726"/>
  </r>
  <r>
    <x v="24"/>
    <m/>
    <n v="441883"/>
    <n v="0.126"/>
    <n v="3.3000000000000002E-2"/>
    <n v="6066.1698240000005"/>
    <n v="4549.6273680000004"/>
    <n v="23161.739328"/>
    <n v="17371.304496000001"/>
    <n v="0"/>
    <n v="0"/>
    <n v="0"/>
  </r>
  <r>
    <x v="25"/>
    <m/>
    <n v="561200"/>
    <n v="0.105"/>
    <n v="2.4E-2"/>
    <n v="5603.0208000000011"/>
    <n v="4202.2656000000006"/>
    <n v="24513.216"/>
    <n v="18384.912"/>
    <n v="5.0999999999999997E-2"/>
    <n v="2289.6959999999999"/>
    <n v="1717.2719999999999"/>
  </r>
  <r>
    <x v="26"/>
    <m/>
    <n v="156001"/>
    <n v="0.17699999999999999"/>
    <n v="5.5E-2"/>
    <n v="3569.3028800000006"/>
    <n v="2676.9771600000004"/>
    <n v="11486.665631999998"/>
    <n v="8614.9992239999992"/>
    <n v="8.5000000000000006E-2"/>
    <n v="1060.8068000000001"/>
    <n v="795.60509999999999"/>
  </r>
  <r>
    <x v="27"/>
    <m/>
    <n v="675795"/>
    <n v="6.933804782394698E-2"/>
    <n v="2.3568320150697337E-2"/>
    <n v="6625.7788131560519"/>
    <n v="4969.3341098670389"/>
    <n v="19493.055308140651"/>
    <n v="14619.791481105487"/>
    <n v="9.6999999999999989E-2"/>
    <n v="5244.1691999999994"/>
    <n v="3933.1268999999993"/>
  </r>
  <r>
    <x v="28"/>
    <m/>
    <n v="394487"/>
    <n v="7.7899148048748743E-2"/>
    <n v="4.3510526804079831E-2"/>
    <n v="7140.3642699421935"/>
    <n v="5355.2732024566449"/>
    <n v="12783.763705983607"/>
    <n v="9587.8227794877057"/>
    <n v="9.6000000000000002E-2"/>
    <n v="3029.6601599999999"/>
    <n v="2272.24512"/>
  </r>
  <r>
    <x v="29"/>
    <m/>
    <n v="569043"/>
    <n v="6.1585365984931792E-2"/>
    <n v="1.7564502649731799E-2"/>
    <n v="4157.9022290255143"/>
    <n v="3118.4266717691357"/>
    <n v="14578.604109124033"/>
    <n v="10933.953081843025"/>
    <n v="0.125"/>
    <n v="5690.43"/>
    <n v="4267.8225000000002"/>
  </r>
  <r>
    <x v="30"/>
    <m/>
    <n v="1000336"/>
    <n v="7.9449935682329456E-2"/>
    <n v="2.6117768380976111E-2"/>
    <n v="10868.642283679283"/>
    <n v="8151.4817127594615"/>
    <n v="33062.278438058987"/>
    <n v="24796.708828544241"/>
    <n v="0.124"/>
    <n v="9923.3331200000011"/>
    <n v="7442.4998400000004"/>
  </r>
  <r>
    <x v="31"/>
    <m/>
    <n v="356364"/>
    <n v="0.21582391302424031"/>
    <n v="0.11213089027322097"/>
    <n v="16623.115633831665"/>
    <n v="12467.336725373749"/>
    <n v="31995.339143443674"/>
    <n v="23996.504357582755"/>
    <n v="4.2000000000000003E-2"/>
    <n v="1197.3830399999999"/>
    <n v="898.03728000000001"/>
  </r>
  <r>
    <x v="32"/>
    <m/>
    <n v="606077"/>
    <n v="0.16570963780761727"/>
    <n v="8.7745170487585802E-2"/>
    <n v="22123.017152539494"/>
    <n v="16592.26286440462"/>
    <n v="41780.044863867341"/>
    <n v="31335.033647900505"/>
    <n v="0.04"/>
    <n v="1939.4464"/>
    <n v="1454.5848000000001"/>
  </r>
  <r>
    <x v="33"/>
    <m/>
    <n v="309192"/>
    <n v="9.3743009127370894E-2"/>
    <n v="4.5726967027561863E-2"/>
    <n v="5881.5795539013379"/>
    <n v="4411.1846654260034"/>
    <n v="12057.588806893786"/>
    <n v="9043.1916051703392"/>
    <n v="3.3000000000000002E-2"/>
    <n v="816.26688000000001"/>
    <n v="612.20015999999998"/>
  </r>
  <r>
    <x v="34"/>
    <m/>
    <m/>
    <m/>
    <m/>
    <n v="0"/>
    <n v="0"/>
    <n v="0"/>
    <n v="0"/>
    <m/>
    <n v="0"/>
    <n v="0"/>
  </r>
  <r>
    <x v="34"/>
    <m/>
    <m/>
    <m/>
    <m/>
    <n v="0"/>
    <n v="0"/>
    <n v="0"/>
    <n v="0"/>
    <m/>
    <n v="0"/>
    <n v="0"/>
  </r>
  <r>
    <x v="34"/>
    <m/>
    <m/>
    <m/>
    <m/>
    <n v="0"/>
    <n v="0"/>
    <n v="0"/>
    <n v="0"/>
    <m/>
    <n v="0"/>
    <n v="0"/>
  </r>
  <r>
    <x v="34"/>
    <m/>
    <m/>
    <m/>
    <m/>
    <n v="0"/>
    <n v="0"/>
    <n v="0"/>
    <n v="0"/>
    <m/>
    <n v="0"/>
    <n v="0"/>
  </r>
  <r>
    <x v="34"/>
    <m/>
    <m/>
    <m/>
    <m/>
    <n v="0"/>
    <n v="0"/>
    <n v="0"/>
    <n v="0"/>
    <m/>
    <n v="0"/>
    <n v="0"/>
  </r>
  <r>
    <x v="34"/>
    <m/>
    <m/>
    <m/>
    <m/>
    <n v="0"/>
    <n v="0"/>
    <n v="0"/>
    <n v="0"/>
    <m/>
    <n v="0"/>
    <n v="0"/>
  </r>
  <r>
    <x v="34"/>
    <m/>
    <m/>
    <m/>
    <m/>
    <n v="0"/>
    <n v="0"/>
    <n v="0"/>
    <n v="0"/>
    <m/>
    <n v="0"/>
    <n v="0"/>
  </r>
  <r>
    <x v="34"/>
    <m/>
    <m/>
    <m/>
    <m/>
    <n v="0"/>
    <n v="0"/>
    <n v="0"/>
    <n v="0"/>
    <m/>
    <n v="0"/>
    <n v="0"/>
  </r>
  <r>
    <x v="34"/>
    <m/>
    <m/>
    <m/>
    <m/>
    <n v="0"/>
    <n v="0"/>
    <n v="0"/>
    <n v="0"/>
    <m/>
    <n v="0"/>
    <n v="0"/>
  </r>
</pivotCacheRecords>
</file>

<file path=xl/pivotCache/pivotCacheRecords2.xml><?xml version="1.0" encoding="utf-8"?>
<pivotCacheRecords xmlns="http://schemas.openxmlformats.org/spreadsheetml/2006/main" xmlns:r="http://schemas.openxmlformats.org/officeDocument/2006/relationships" count="41">
  <r>
    <x v="0"/>
    <m/>
    <n v="966789"/>
    <n v="58007.34"/>
    <n v="0"/>
    <n v="96678.900000000009"/>
    <n v="0"/>
    <n v="154686.24"/>
    <n v="0"/>
  </r>
  <r>
    <x v="1"/>
    <m/>
    <n v="504185"/>
    <n v="30251.099999999995"/>
    <n v="0"/>
    <n v="50418.5"/>
    <n v="0"/>
    <n v="80669.600000000006"/>
    <n v="0"/>
  </r>
  <r>
    <x v="2"/>
    <m/>
    <n v="926969"/>
    <n v="55618.139999999992"/>
    <n v="0"/>
    <n v="92696.900000000009"/>
    <n v="0"/>
    <n v="148315.04"/>
    <n v="0"/>
  </r>
  <r>
    <x v="3"/>
    <m/>
    <n v="1353626"/>
    <n v="81217.56"/>
    <n v="0"/>
    <n v="135362.6"/>
    <n v="0"/>
    <n v="216580.16"/>
    <n v="0"/>
  </r>
  <r>
    <x v="4"/>
    <m/>
    <n v="454633"/>
    <n v="27277.98"/>
    <n v="0"/>
    <n v="45463.30000000001"/>
    <n v="0"/>
    <n v="72741.279999999999"/>
    <n v="0"/>
  </r>
  <r>
    <x v="5"/>
    <m/>
    <n v="468178"/>
    <n v="28090.680000000004"/>
    <n v="0"/>
    <n v="46817.80000000001"/>
    <n v="0"/>
    <n v="74908.479999999996"/>
    <n v="0"/>
  </r>
  <r>
    <x v="6"/>
    <m/>
    <n v="515973"/>
    <n v="30958.379999999994"/>
    <n v="0"/>
    <n v="51597.30000000001"/>
    <n v="0"/>
    <n v="82555.680000000008"/>
    <n v="0"/>
  </r>
  <r>
    <x v="7"/>
    <m/>
    <n v="1015335"/>
    <n v="60920.1"/>
    <n v="0"/>
    <n v="101533.5"/>
    <n v="0"/>
    <n v="162453.6"/>
    <n v="0"/>
  </r>
  <r>
    <x v="8"/>
    <m/>
    <n v="1249376"/>
    <n v="74962.559999999998"/>
    <n v="0"/>
    <n v="124937.60000000002"/>
    <n v="0"/>
    <n v="199900.16"/>
    <n v="0"/>
  </r>
  <r>
    <x v="9"/>
    <m/>
    <n v="701653"/>
    <n v="42099.18"/>
    <n v="0"/>
    <n v="70165.3"/>
    <n v="0"/>
    <n v="112264.48"/>
    <n v="0"/>
  </r>
  <r>
    <x v="10"/>
    <m/>
    <n v="940237"/>
    <n v="56414.22"/>
    <n v="0"/>
    <n v="94023.700000000012"/>
    <n v="0"/>
    <n v="150437.92000000001"/>
    <n v="0"/>
  </r>
  <r>
    <x v="11"/>
    <m/>
    <n v="1928327"/>
    <n v="115699.62"/>
    <n v="0"/>
    <n v="192832.70000000004"/>
    <n v="0"/>
    <n v="308532.32"/>
    <n v="0"/>
  </r>
  <r>
    <x v="12"/>
    <m/>
    <n v="549900"/>
    <n v="32994"/>
    <n v="0"/>
    <n v="54990"/>
    <n v="0"/>
    <n v="87984"/>
    <n v="0"/>
  </r>
  <r>
    <x v="13"/>
    <m/>
    <n v="4523718"/>
    <n v="271423.08"/>
    <n v="0"/>
    <n v="452371.80000000005"/>
    <n v="0"/>
    <n v="723794.88"/>
    <n v="0"/>
  </r>
  <r>
    <x v="14"/>
    <m/>
    <n v="1252786"/>
    <n v="75167.16"/>
    <n v="0"/>
    <n v="125278.60000000002"/>
    <n v="0"/>
    <n v="200445.76"/>
    <n v="0"/>
  </r>
  <r>
    <x v="15"/>
    <m/>
    <n v="448245"/>
    <n v="26894.7"/>
    <n v="0"/>
    <n v="44824.5"/>
    <n v="0"/>
    <n v="71719.199999999997"/>
    <n v="0"/>
  </r>
  <r>
    <x v="16"/>
    <m/>
    <n v="584075"/>
    <n v="35044.5"/>
    <n v="0"/>
    <n v="58407.5"/>
    <n v="0"/>
    <n v="93452"/>
    <n v="0"/>
  </r>
  <r>
    <x v="17"/>
    <m/>
    <n v="458130"/>
    <n v="27487.8"/>
    <n v="0"/>
    <n v="45813"/>
    <n v="0"/>
    <n v="73300.800000000003"/>
    <n v="0"/>
  </r>
  <r>
    <x v="18"/>
    <m/>
    <n v="1029473"/>
    <n v="61768.38"/>
    <n v="0"/>
    <n v="102947.3"/>
    <n v="0"/>
    <n v="164715.68"/>
    <n v="0"/>
  </r>
  <r>
    <x v="19"/>
    <m/>
    <n v="452922"/>
    <n v="27175.319999999996"/>
    <n v="0"/>
    <n v="45292.200000000004"/>
    <n v="0"/>
    <n v="72467.520000000004"/>
    <n v="0"/>
  </r>
  <r>
    <x v="20"/>
    <m/>
    <n v="398535"/>
    <n v="23912.099999999995"/>
    <n v="0"/>
    <n v="39853.5"/>
    <n v="0"/>
    <n v="63765.599999999999"/>
    <n v="0"/>
  </r>
  <r>
    <x v="21"/>
    <m/>
    <n v="1545448"/>
    <n v="92726.87999999999"/>
    <n v="0"/>
    <n v="154544.80000000002"/>
    <n v="0"/>
    <n v="247271.68000000002"/>
    <n v="0"/>
  </r>
  <r>
    <x v="22"/>
    <m/>
    <n v="167863"/>
    <n v="10071.779999999999"/>
    <n v="0"/>
    <n v="16786.3"/>
    <n v="0"/>
    <n v="26858.080000000002"/>
    <n v="0"/>
  </r>
  <r>
    <x v="23"/>
    <m/>
    <n v="150391"/>
    <n v="9023.4599999999991"/>
    <n v="0"/>
    <n v="15039.1"/>
    <n v="0"/>
    <n v="24062.560000000001"/>
    <n v="0"/>
  </r>
  <r>
    <x v="24"/>
    <m/>
    <n v="441883"/>
    <n v="26512.98"/>
    <n v="0"/>
    <n v="44188.30000000001"/>
    <n v="0"/>
    <n v="70701.279999999999"/>
    <n v="0"/>
  </r>
  <r>
    <x v="25"/>
    <m/>
    <n v="561200"/>
    <n v="33672"/>
    <n v="0"/>
    <n v="56120"/>
    <n v="0"/>
    <n v="89792"/>
    <n v="0"/>
  </r>
  <r>
    <x v="26"/>
    <m/>
    <n v="156001"/>
    <n v="9360.06"/>
    <n v="0"/>
    <n v="15600.1"/>
    <n v="0"/>
    <n v="24960.16"/>
    <n v="0"/>
  </r>
  <r>
    <x v="27"/>
    <m/>
    <n v="675795"/>
    <n v="40547.699999999997"/>
    <n v="0"/>
    <n v="67579.5"/>
    <n v="0"/>
    <n v="108127.2"/>
    <n v="0"/>
  </r>
  <r>
    <x v="28"/>
    <m/>
    <n v="394487"/>
    <n v="23669.219999999998"/>
    <n v="0"/>
    <n v="39448.700000000004"/>
    <n v="0"/>
    <n v="63117.920000000006"/>
    <n v="0"/>
  </r>
  <r>
    <x v="29"/>
    <m/>
    <n v="569043"/>
    <n v="34142.58"/>
    <n v="0"/>
    <n v="56904.30000000001"/>
    <n v="0"/>
    <n v="91046.88"/>
    <n v="0"/>
  </r>
  <r>
    <x v="30"/>
    <m/>
    <n v="1000336"/>
    <n v="60020.159999999996"/>
    <n v="0"/>
    <n v="100033.60000000002"/>
    <n v="0"/>
    <n v="160053.76000000001"/>
    <n v="0"/>
  </r>
  <r>
    <x v="31"/>
    <m/>
    <n v="356364"/>
    <n v="21381.84"/>
    <n v="0"/>
    <n v="35636.400000000001"/>
    <n v="0"/>
    <n v="57018.239999999998"/>
    <n v="0"/>
  </r>
  <r>
    <x v="32"/>
    <m/>
    <n v="606077"/>
    <n v="36364.619999999995"/>
    <n v="0"/>
    <n v="60607.700000000004"/>
    <n v="0"/>
    <n v="96972.32"/>
    <n v="0"/>
  </r>
  <r>
    <x v="33"/>
    <m/>
    <n v="309192"/>
    <n v="18551.52"/>
    <n v="0"/>
    <n v="30919.200000000001"/>
    <n v="0"/>
    <n v="49470.720000000001"/>
    <n v="0"/>
  </r>
  <r>
    <x v="34"/>
    <m/>
    <m/>
    <n v="0"/>
    <n v="0"/>
    <n v="0"/>
    <n v="0"/>
    <n v="0"/>
    <n v="0"/>
  </r>
  <r>
    <x v="34"/>
    <m/>
    <m/>
    <n v="0"/>
    <n v="0"/>
    <n v="0"/>
    <n v="0"/>
    <n v="0"/>
    <n v="0"/>
  </r>
  <r>
    <x v="34"/>
    <m/>
    <m/>
    <n v="0"/>
    <n v="0"/>
    <n v="0"/>
    <n v="0"/>
    <n v="0"/>
    <n v="0"/>
  </r>
  <r>
    <x v="34"/>
    <m/>
    <m/>
    <n v="0"/>
    <n v="0"/>
    <n v="0"/>
    <n v="0"/>
    <n v="0"/>
    <n v="0"/>
  </r>
  <r>
    <x v="34"/>
    <m/>
    <m/>
    <n v="0"/>
    <n v="0"/>
    <n v="0"/>
    <n v="0"/>
    <n v="0"/>
    <n v="0"/>
  </r>
  <r>
    <x v="34"/>
    <m/>
    <m/>
    <n v="0"/>
    <n v="0"/>
    <n v="0"/>
    <n v="0"/>
    <n v="0"/>
    <n v="0"/>
  </r>
  <r>
    <x v="34"/>
    <m/>
    <m/>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38" firstHeaderRow="0" firstDataRow="1" firstDataCol="1"/>
  <pivotFields count="12">
    <pivotField axis="axisRow" showAll="0">
      <items count="38">
        <item h="1" m="1" x="36"/>
        <item h="1" m="1" x="35"/>
        <item h="1"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showAll="0"/>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1">
    <field x="0"/>
  </rowFields>
  <rowItems count="35">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t="grand">
      <x/>
    </i>
  </rowItems>
  <colFields count="1">
    <field x="-2"/>
  </colFields>
  <colItems count="6">
    <i>
      <x/>
    </i>
    <i i="1">
      <x v="1"/>
    </i>
    <i i="2">
      <x v="2"/>
    </i>
    <i i="3">
      <x v="3"/>
    </i>
    <i i="4">
      <x v="4"/>
    </i>
    <i i="5">
      <x v="5"/>
    </i>
  </colItems>
  <dataFields count="6">
    <dataField name="Sum of Children 6-59 mo in need of SAM management" fld="5" baseField="0" baseItem="0"/>
    <dataField name="Sum of Cluster targeted caseload for SAM management" fld="6" baseField="0" baseItem="0"/>
    <dataField name="Sum of Children 6-59 mo in need of MAM management" fld="7" baseField="0" baseItem="0"/>
    <dataField name="Sum of Cluster targeted caseload for MAM management" fld="8" baseField="0" baseItem="0"/>
    <dataField name="Sum of PLW in need of AM management" fld="10" baseField="0" baseItem="0"/>
    <dataField name="Sum of Cluster targeted caseload for AM treatment in PLW" fld="11" baseField="0" baseItem="0"/>
  </dataFields>
  <formats count="10">
    <format dxfId="11">
      <pivotArea field="0" type="button" dataOnly="0" labelOnly="1" outline="0" axis="axisRow" fieldPosition="0"/>
    </format>
    <format dxfId="10">
      <pivotArea dataOnly="0" labelOnly="1" outline="0" fieldPosition="0">
        <references count="1">
          <reference field="4294967294" count="6">
            <x v="0"/>
            <x v="1"/>
            <x v="2"/>
            <x v="3"/>
            <x v="4"/>
            <x v="5"/>
          </reference>
        </references>
      </pivotArea>
    </format>
    <format dxfId="9">
      <pivotArea outline="0" collapsedLevelsAreSubtotals="1" fieldPosition="0"/>
    </format>
    <format dxfId="8">
      <pivotArea dataOnly="0" labelOnly="1" outline="0" fieldPosition="0">
        <references count="1">
          <reference field="4294967294" count="6">
            <x v="0"/>
            <x v="1"/>
            <x v="2"/>
            <x v="3"/>
            <x v="4"/>
            <x v="5"/>
          </reference>
        </references>
      </pivotArea>
    </format>
    <format dxfId="7">
      <pivotArea type="all" dataOnly="0" outline="0" fieldPosition="0"/>
    </format>
    <format dxfId="6">
      <pivotArea outline="0" collapsedLevelsAreSubtotals="1" fieldPosition="0"/>
    </format>
    <format dxfId="5">
      <pivotArea field="0" type="button" dataOnly="0" labelOnly="1" outline="0" axis="axisRow" fieldPosition="0"/>
    </format>
    <format dxfId="4">
      <pivotArea dataOnly="0" labelOnly="1" fieldPosition="0">
        <references count="1">
          <reference field="0" count="0"/>
        </references>
      </pivotArea>
    </format>
    <format dxfId="3">
      <pivotArea dataOnly="0" labelOnly="1" grandRow="1" outline="0" fieldPosition="0"/>
    </format>
    <format dxfId="2">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39" firstHeaderRow="0" firstDataRow="1" firstDataCol="1"/>
  <pivotFields count="9">
    <pivotField axis="axisRow" showAll="0">
      <items count="36">
        <item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showAll="0"/>
    <pivotField showAll="0"/>
    <pivotField dataField="1" numFmtId="3" showAll="0" defaultSubtotal="0"/>
    <pivotField dataField="1" numFmtId="3" showAll="0" defaultSubtotal="0"/>
    <pivotField dataField="1" numFmtId="3" showAll="0" defaultSubtotal="0"/>
    <pivotField dataField="1" numFmtId="3" showAll="0" defaultSubtotal="0"/>
    <pivotField dataField="1" numFmtId="3" showAll="0" defaultSubtotal="0"/>
    <pivotField dataField="1" numFmtId="3" showAll="0" defaultSubtotal="0"/>
  </pivotFields>
  <rowFields count="1">
    <field x="0"/>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Fields count="1">
    <field x="-2"/>
  </colFields>
  <colItems count="6">
    <i>
      <x/>
    </i>
    <i i="1">
      <x v="1"/>
    </i>
    <i i="2">
      <x v="2"/>
    </i>
    <i i="3">
      <x v="3"/>
    </i>
    <i i="4">
      <x v="4"/>
    </i>
    <i i="5">
      <x v="5"/>
    </i>
  </colItems>
  <dataFields count="6">
    <dataField name="Sum of Children 6-23 months in need of BSFP" fld="3" baseField="0" baseItem="0"/>
    <dataField name="Sum of Cluster targeted caseload for BSFP" fld="4" baseField="0" baseItem="0"/>
    <dataField name="Sum of children 0-24 months and PW in need of IYCF counselling" fld="5" baseField="0" baseItem="0"/>
    <dataField name="Sum of Cluster targeted caseload for IYCF counselling" fld="6" baseField="0" baseItem="0"/>
    <dataField name="Sum of 6-59 months in need of Screening and referral" fld="7" baseField="0" baseItem="0"/>
    <dataField name="Sum of Cluster targeted caseload for Screening and referral" fld="8" baseField="0" baseItem="0"/>
  </dataFields>
  <formats count="2">
    <format dxfId="1">
      <pivotArea field="0" type="button" dataOnly="0" labelOnly="1" outline="0" axis="axisRow" fieldPosition="0"/>
    </format>
    <format dxfId="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P15" sqref="P15"/>
    </sheetView>
  </sheetViews>
  <sheetFormatPr defaultColWidth="9" defaultRowHeight="15.6" x14ac:dyDescent="0.3"/>
  <cols>
    <col min="1" max="16384" width="9" style="6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AM55"/>
  <sheetViews>
    <sheetView zoomScaleNormal="100" zoomScalePageLayoutView="80" workbookViewId="0">
      <selection activeCell="D20" sqref="D20"/>
    </sheetView>
  </sheetViews>
  <sheetFormatPr defaultColWidth="7.09765625" defaultRowHeight="13.8" x14ac:dyDescent="0.3"/>
  <cols>
    <col min="1" max="1" width="2.8984375" style="32" customWidth="1"/>
    <col min="2" max="2" width="17.09765625" style="32" customWidth="1"/>
    <col min="3" max="3" width="21.59765625" style="32" customWidth="1"/>
    <col min="4" max="4" width="25.09765625" style="33" customWidth="1"/>
    <col min="5" max="6" width="21.8984375" style="32" customWidth="1"/>
    <col min="7" max="7" width="17.59765625" style="32" customWidth="1"/>
    <col min="8" max="9" width="17.59765625" style="33" customWidth="1"/>
    <col min="10" max="10" width="18.19921875" style="33" customWidth="1"/>
    <col min="11" max="11" width="18.19921875" style="34" customWidth="1"/>
    <col min="12" max="13" width="15.09765625" style="34" customWidth="1"/>
    <col min="14" max="39" width="7.09765625" style="34"/>
    <col min="40" max="16384" width="7.09765625" style="32"/>
  </cols>
  <sheetData>
    <row r="1" spans="2:39" ht="24.75" customHeight="1" x14ac:dyDescent="0.4">
      <c r="B1" s="59" t="s">
        <v>38</v>
      </c>
    </row>
    <row r="2" spans="2:39" ht="66" customHeight="1" x14ac:dyDescent="0.3">
      <c r="B2" s="35" t="s">
        <v>6</v>
      </c>
      <c r="C2" s="112" t="s">
        <v>5</v>
      </c>
      <c r="D2" s="112"/>
      <c r="E2" s="113"/>
      <c r="F2" s="36">
        <v>0.16</v>
      </c>
      <c r="H2" s="35" t="s">
        <v>22</v>
      </c>
      <c r="I2" s="113" t="s">
        <v>78</v>
      </c>
      <c r="J2" s="114"/>
      <c r="K2" s="115"/>
      <c r="L2" s="96">
        <v>0.08</v>
      </c>
      <c r="M2" s="32"/>
    </row>
    <row r="3" spans="2:39" ht="70.5" customHeight="1" x14ac:dyDescent="0.3">
      <c r="B3" s="35" t="s">
        <v>9</v>
      </c>
      <c r="C3" s="112" t="s">
        <v>40</v>
      </c>
      <c r="D3" s="112"/>
      <c r="E3" s="113"/>
      <c r="F3" s="37">
        <v>2.6</v>
      </c>
      <c r="H3" s="35" t="s">
        <v>12</v>
      </c>
      <c r="I3" s="113" t="s">
        <v>21</v>
      </c>
      <c r="J3" s="114"/>
      <c r="K3" s="115"/>
      <c r="L3" s="38">
        <v>12</v>
      </c>
      <c r="M3" s="32"/>
    </row>
    <row r="4" spans="2:39" ht="37.5" customHeight="1" x14ac:dyDescent="0.3">
      <c r="B4" s="35" t="s">
        <v>10</v>
      </c>
      <c r="C4" s="112" t="s">
        <v>37</v>
      </c>
      <c r="D4" s="112"/>
      <c r="E4" s="113"/>
      <c r="F4" s="37">
        <v>2.6</v>
      </c>
      <c r="H4" s="35" t="s">
        <v>13</v>
      </c>
      <c r="I4" s="112" t="s">
        <v>77</v>
      </c>
      <c r="J4" s="112"/>
      <c r="K4" s="113"/>
      <c r="L4" s="39">
        <v>0.75</v>
      </c>
      <c r="M4" s="32"/>
    </row>
    <row r="5" spans="2:39" ht="60.75" customHeight="1" x14ac:dyDescent="0.3">
      <c r="B5" s="35" t="s">
        <v>12</v>
      </c>
      <c r="C5" s="112" t="s">
        <v>21</v>
      </c>
      <c r="D5" s="112"/>
      <c r="E5" s="113"/>
      <c r="F5" s="38">
        <v>12</v>
      </c>
      <c r="H5" s="97"/>
      <c r="I5" s="116"/>
      <c r="J5" s="116"/>
      <c r="K5" s="116"/>
      <c r="L5" s="98"/>
    </row>
    <row r="6" spans="2:39" ht="51.75" customHeight="1" x14ac:dyDescent="0.3">
      <c r="B6" s="35" t="s">
        <v>17</v>
      </c>
      <c r="C6" s="112" t="s">
        <v>77</v>
      </c>
      <c r="D6" s="112"/>
      <c r="E6" s="113"/>
      <c r="F6" s="39">
        <v>0.75</v>
      </c>
    </row>
    <row r="7" spans="2:39" ht="51.75" customHeight="1" x14ac:dyDescent="0.3">
      <c r="B7" s="35" t="s">
        <v>18</v>
      </c>
      <c r="C7" s="112" t="s">
        <v>77</v>
      </c>
      <c r="D7" s="112"/>
      <c r="E7" s="113"/>
      <c r="F7" s="39">
        <v>0.75</v>
      </c>
      <c r="G7" s="34"/>
    </row>
    <row r="8" spans="2:39" s="58" customFormat="1" ht="18" customHeight="1" x14ac:dyDescent="0.3">
      <c r="B8" s="110"/>
      <c r="C8" s="111"/>
      <c r="D8" s="111"/>
      <c r="E8" s="111"/>
      <c r="F8" s="111"/>
      <c r="G8" s="111"/>
      <c r="H8" s="111"/>
      <c r="I8" s="111"/>
      <c r="J8" s="111"/>
      <c r="K8" s="111"/>
      <c r="L8" s="111"/>
      <c r="M8" s="111"/>
      <c r="N8" s="57"/>
      <c r="O8" s="57"/>
      <c r="P8" s="57"/>
      <c r="Q8" s="57"/>
      <c r="R8" s="57"/>
      <c r="S8" s="57"/>
      <c r="T8" s="57"/>
      <c r="U8" s="57"/>
      <c r="V8" s="57"/>
      <c r="W8" s="57"/>
      <c r="X8" s="57"/>
      <c r="Y8" s="57"/>
      <c r="Z8" s="57"/>
      <c r="AA8" s="57"/>
      <c r="AB8" s="57"/>
      <c r="AC8" s="57"/>
      <c r="AD8" s="57"/>
      <c r="AE8" s="57"/>
      <c r="AF8" s="57"/>
      <c r="AG8" s="57"/>
      <c r="AH8" s="57"/>
      <c r="AI8" s="57"/>
      <c r="AJ8" s="57"/>
      <c r="AK8" s="57"/>
      <c r="AL8" s="57"/>
      <c r="AM8" s="57"/>
    </row>
    <row r="9" spans="2:39" ht="15" customHeight="1" x14ac:dyDescent="0.3"/>
    <row r="10" spans="2:39" s="45" customFormat="1" ht="87.75" customHeight="1" x14ac:dyDescent="0.3">
      <c r="B10" s="40" t="s">
        <v>1</v>
      </c>
      <c r="C10" s="40" t="s">
        <v>0</v>
      </c>
      <c r="D10" s="41" t="s">
        <v>4</v>
      </c>
      <c r="E10" s="40" t="s">
        <v>79</v>
      </c>
      <c r="F10" s="40" t="s">
        <v>80</v>
      </c>
      <c r="G10" s="42" t="s">
        <v>20</v>
      </c>
      <c r="H10" s="43" t="s">
        <v>15</v>
      </c>
      <c r="I10" s="42" t="s">
        <v>19</v>
      </c>
      <c r="J10" s="43" t="s">
        <v>16</v>
      </c>
      <c r="K10" s="40" t="s">
        <v>23</v>
      </c>
      <c r="L10" s="42" t="s">
        <v>26</v>
      </c>
      <c r="M10" s="43" t="s">
        <v>27</v>
      </c>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row>
    <row r="11" spans="2:39" s="48" customFormat="1" ht="151.5" customHeight="1" x14ac:dyDescent="0.3">
      <c r="B11" s="46" t="s">
        <v>2</v>
      </c>
      <c r="C11" s="46" t="s">
        <v>3</v>
      </c>
      <c r="D11" s="46" t="s">
        <v>11</v>
      </c>
      <c r="E11" s="47" t="s">
        <v>7</v>
      </c>
      <c r="F11" s="47" t="s">
        <v>8</v>
      </c>
      <c r="G11" s="47" t="s">
        <v>14</v>
      </c>
      <c r="H11" s="47" t="s">
        <v>14</v>
      </c>
      <c r="I11" s="47" t="s">
        <v>14</v>
      </c>
      <c r="J11" s="47" t="s">
        <v>14</v>
      </c>
      <c r="K11" s="47" t="s">
        <v>24</v>
      </c>
      <c r="L11" s="47" t="s">
        <v>14</v>
      </c>
      <c r="M11" s="47" t="s">
        <v>14</v>
      </c>
    </row>
    <row r="12" spans="2:39" s="48" customFormat="1" ht="20.25" hidden="1" customHeight="1" x14ac:dyDescent="0.3">
      <c r="B12" s="49" t="str">
        <f>B10</f>
        <v>Admin 1</v>
      </c>
      <c r="C12" s="49" t="str">
        <f t="shared" ref="C12:M12" si="0">C10</f>
        <v>Admin 2</v>
      </c>
      <c r="D12" s="49" t="str">
        <f t="shared" si="0"/>
        <v>Population per admin 2 as of year you are doing calculations for</v>
      </c>
      <c r="E12" s="49" t="str">
        <f t="shared" si="0"/>
        <v>GAM rate, % (WFH or MUAC, according to your admission criteria)</v>
      </c>
      <c r="F12" s="49" t="str">
        <f t="shared" si="0"/>
        <v>SAM rate, %  (WFH or MUAC, according to your admission criteria)</v>
      </c>
      <c r="G12" s="49" t="str">
        <f t="shared" si="0"/>
        <v>Children 6-59 mo in need of SAM management</v>
      </c>
      <c r="H12" s="49" t="str">
        <f t="shared" si="0"/>
        <v>Cluster targeted caseload for SAM management</v>
      </c>
      <c r="I12" s="49" t="str">
        <f t="shared" si="0"/>
        <v>Children 6-59 mo in need of MAM management</v>
      </c>
      <c r="J12" s="49" t="str">
        <f t="shared" si="0"/>
        <v>Cluster targeted caseload for MAM management</v>
      </c>
      <c r="K12" s="49" t="str">
        <f t="shared" si="0"/>
        <v>Acute malnutrition in PLW, %</v>
      </c>
      <c r="L12" s="49" t="str">
        <f t="shared" si="0"/>
        <v>PLW in need of AM management</v>
      </c>
      <c r="M12" s="49" t="str">
        <f t="shared" si="0"/>
        <v>Cluster targeted caseload for AM treatment in PLW</v>
      </c>
    </row>
    <row r="13" spans="2:39" s="54" customFormat="1" x14ac:dyDescent="0.3">
      <c r="B13" s="50" t="s">
        <v>102</v>
      </c>
      <c r="C13" s="50"/>
      <c r="D13" s="102">
        <v>966789</v>
      </c>
      <c r="E13" s="51">
        <v>9.3475173302648484E-2</v>
      </c>
      <c r="F13" s="52">
        <v>3.20554484549571E-2</v>
      </c>
      <c r="G13" s="53">
        <f>D13*$F$2*$F$3*F13*$F$5/12</f>
        <v>12892.19566182892</v>
      </c>
      <c r="H13" s="53">
        <f t="shared" ref="H13:H18" si="1">G13*$F$6</f>
        <v>9669.1467463716908</v>
      </c>
      <c r="I13" s="53">
        <f>D13*$F$2*$F$4*E13*$F$5/12</f>
        <v>37594.2400379912</v>
      </c>
      <c r="J13" s="53">
        <f>I13*$F$7</f>
        <v>28195.6800284934</v>
      </c>
      <c r="K13" s="52">
        <v>0.218</v>
      </c>
      <c r="L13" s="53">
        <f>D13*$L$2*K13*$L$3/12</f>
        <v>16860.800159999999</v>
      </c>
      <c r="M13" s="53">
        <f>L13*$L$4</f>
        <v>12645.600119999999</v>
      </c>
    </row>
    <row r="14" spans="2:39" s="58" customFormat="1" x14ac:dyDescent="0.3">
      <c r="B14" s="55" t="s">
        <v>103</v>
      </c>
      <c r="C14" s="55"/>
      <c r="D14" s="103">
        <v>504185</v>
      </c>
      <c r="E14" s="51">
        <v>0.13100000000000001</v>
      </c>
      <c r="F14" s="52">
        <v>3.2000000000000001E-2</v>
      </c>
      <c r="G14" s="53">
        <f>D14*$F$2*$F$3*F14*$F$5/12</f>
        <v>6711.71072</v>
      </c>
      <c r="H14" s="53">
        <f t="shared" si="1"/>
        <v>5033.7830400000003</v>
      </c>
      <c r="I14" s="53">
        <f t="shared" ref="I14:I54" si="2">D14*$F$2*$F$4*E14*$F$5/12</f>
        <v>27476.065760000009</v>
      </c>
      <c r="J14" s="53">
        <f t="shared" ref="J14:J18" si="3">I14*$F$7</f>
        <v>20607.049320000006</v>
      </c>
      <c r="K14" s="52">
        <v>0.16600000000000001</v>
      </c>
      <c r="L14" s="53">
        <f t="shared" ref="L14:L55" si="4">D14*$L$2*K14*$L$3/12</f>
        <v>6695.5767999999998</v>
      </c>
      <c r="M14" s="53">
        <f t="shared" ref="M14:M54" si="5">L14*$L$4</f>
        <v>5021.6826000000001</v>
      </c>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row>
    <row r="15" spans="2:39" s="58" customFormat="1" x14ac:dyDescent="0.3">
      <c r="B15" s="55" t="s">
        <v>104</v>
      </c>
      <c r="C15" s="55"/>
      <c r="D15" s="103">
        <v>926969</v>
      </c>
      <c r="E15" s="51">
        <v>9.8414436446626882E-2</v>
      </c>
      <c r="F15" s="52">
        <v>2.7474442410666051E-2</v>
      </c>
      <c r="G15" s="53">
        <f>D15*$F$2*$F$3*F15*$F$5/12</f>
        <v>10594.669865300644</v>
      </c>
      <c r="H15" s="53">
        <f t="shared" si="1"/>
        <v>7946.0023989754827</v>
      </c>
      <c r="I15" s="53">
        <f t="shared" si="2"/>
        <v>37950.486803213207</v>
      </c>
      <c r="J15" s="53">
        <f t="shared" si="3"/>
        <v>28462.865102409905</v>
      </c>
      <c r="K15" s="52">
        <v>0.10099999999999999</v>
      </c>
      <c r="L15" s="53">
        <f>D15*$L$2*K15*$L$3/12</f>
        <v>7489.9095200000002</v>
      </c>
      <c r="M15" s="53">
        <f t="shared" si="5"/>
        <v>5617.4321399999999</v>
      </c>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2:39" s="58" customFormat="1" x14ac:dyDescent="0.3">
      <c r="B16" s="55" t="s">
        <v>105</v>
      </c>
      <c r="C16" s="55"/>
      <c r="D16" s="103">
        <v>1353626</v>
      </c>
      <c r="E16" s="51">
        <v>5.651194319090929E-2</v>
      </c>
      <c r="F16" s="52">
        <v>1.3977086325459676E-2</v>
      </c>
      <c r="G16" s="53">
        <f>D16*$F$2*$F$3*F16*$F$5/12</f>
        <v>7870.614941024859</v>
      </c>
      <c r="H16" s="53">
        <f t="shared" si="1"/>
        <v>5902.9612057686445</v>
      </c>
      <c r="I16" s="53">
        <f t="shared" si="2"/>
        <v>31822.35081531492</v>
      </c>
      <c r="J16" s="53">
        <f t="shared" si="3"/>
        <v>23866.763111486191</v>
      </c>
      <c r="K16" s="52">
        <v>0.16200000000000001</v>
      </c>
      <c r="L16" s="53">
        <f t="shared" si="4"/>
        <v>17542.99296</v>
      </c>
      <c r="M16" s="53">
        <f t="shared" si="5"/>
        <v>13157.244719999999</v>
      </c>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row>
    <row r="17" spans="2:39" s="58" customFormat="1" x14ac:dyDescent="0.3">
      <c r="B17" s="55" t="s">
        <v>106</v>
      </c>
      <c r="C17" s="55"/>
      <c r="D17" s="103">
        <v>454633</v>
      </c>
      <c r="E17" s="51">
        <v>4.9807175082149227E-2</v>
      </c>
      <c r="F17" s="52">
        <v>1.3647856341832014E-2</v>
      </c>
      <c r="G17" s="53">
        <f t="shared" ref="G17:G50" si="6">D17*$F$2*$F$3*F17*$F$5/12</f>
        <v>2581.1826028585438</v>
      </c>
      <c r="H17" s="53">
        <f t="shared" si="1"/>
        <v>1935.8869521439078</v>
      </c>
      <c r="I17" s="53">
        <f t="shared" si="2"/>
        <v>9419.8979385150651</v>
      </c>
      <c r="J17" s="53">
        <f t="shared" si="3"/>
        <v>7064.9234538862984</v>
      </c>
      <c r="K17" s="52">
        <v>0.11199999999999999</v>
      </c>
      <c r="L17" s="53">
        <f t="shared" si="4"/>
        <v>4073.5116799999996</v>
      </c>
      <c r="M17" s="53">
        <f t="shared" si="5"/>
        <v>3055.1337599999997</v>
      </c>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row>
    <row r="18" spans="2:39" s="58" customFormat="1" x14ac:dyDescent="0.3">
      <c r="B18" s="55" t="s">
        <v>107</v>
      </c>
      <c r="C18" s="55"/>
      <c r="D18" s="103">
        <v>468178</v>
      </c>
      <c r="E18" s="51">
        <v>5.2810694544647187E-2</v>
      </c>
      <c r="F18" s="52">
        <v>1.2346067048592493E-2</v>
      </c>
      <c r="G18" s="53">
        <f t="shared" si="6"/>
        <v>2404.5453031291895</v>
      </c>
      <c r="H18" s="53">
        <f t="shared" si="1"/>
        <v>1803.4089773468922</v>
      </c>
      <c r="I18" s="53">
        <f t="shared" si="2"/>
        <v>10285.519025817914</v>
      </c>
      <c r="J18" s="53">
        <f t="shared" si="3"/>
        <v>7714.1392693634352</v>
      </c>
      <c r="K18" s="52">
        <v>9.5000000000000001E-2</v>
      </c>
      <c r="L18" s="53">
        <f t="shared" si="4"/>
        <v>3558.1527999999998</v>
      </c>
      <c r="M18" s="53">
        <f t="shared" si="5"/>
        <v>2668.6145999999999</v>
      </c>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2:39" s="58" customFormat="1" x14ac:dyDescent="0.3">
      <c r="B19" s="55" t="s">
        <v>108</v>
      </c>
      <c r="C19" s="55"/>
      <c r="D19" s="103">
        <v>515973</v>
      </c>
      <c r="E19" s="51">
        <v>3.9427477059562489E-2</v>
      </c>
      <c r="F19" s="52">
        <v>1.5517533384502607E-2</v>
      </c>
      <c r="G19" s="53">
        <f t="shared" ref="G19:G37" si="7">D19*$F$2*$F$3*F19*$F$5/12</f>
        <v>3330.7573532488173</v>
      </c>
      <c r="H19" s="53">
        <f t="shared" ref="H19:H37" si="8">G19*$F$6</f>
        <v>2498.0680149366131</v>
      </c>
      <c r="I19" s="53">
        <f t="shared" si="2"/>
        <v>8462.9016662751146</v>
      </c>
      <c r="J19" s="53">
        <f t="shared" ref="J19:J37" si="9">I19*$F$7</f>
        <v>6347.1762497063355</v>
      </c>
      <c r="K19" s="52">
        <v>7.5999999999999998E-2</v>
      </c>
      <c r="L19" s="53">
        <f t="shared" si="4"/>
        <v>3137.1158400000004</v>
      </c>
      <c r="M19" s="53">
        <f t="shared" si="5"/>
        <v>2352.8368800000003</v>
      </c>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row>
    <row r="20" spans="2:39" s="58" customFormat="1" x14ac:dyDescent="0.3">
      <c r="B20" s="55" t="s">
        <v>109</v>
      </c>
      <c r="C20" s="55"/>
      <c r="D20" s="103">
        <v>1015335</v>
      </c>
      <c r="E20" s="51">
        <v>3.7345187182510869E-2</v>
      </c>
      <c r="F20" s="52">
        <v>1.5372892023830067E-2</v>
      </c>
      <c r="G20" s="53">
        <f t="shared" si="7"/>
        <v>6493.1922943744494</v>
      </c>
      <c r="H20" s="53">
        <f t="shared" si="8"/>
        <v>4869.8942207808368</v>
      </c>
      <c r="I20" s="53">
        <f t="shared" si="2"/>
        <v>15773.836261229146</v>
      </c>
      <c r="J20" s="53">
        <f t="shared" si="9"/>
        <v>11830.377195921859</v>
      </c>
      <c r="K20" s="52">
        <v>0.16399999999999998</v>
      </c>
      <c r="L20" s="53">
        <f t="shared" si="4"/>
        <v>13321.195199999996</v>
      </c>
      <c r="M20" s="53">
        <f t="shared" si="5"/>
        <v>9990.8963999999978</v>
      </c>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pans="2:39" s="58" customFormat="1" x14ac:dyDescent="0.3">
      <c r="B21" s="55" t="s">
        <v>110</v>
      </c>
      <c r="C21" s="55"/>
      <c r="D21" s="103">
        <v>1249376</v>
      </c>
      <c r="E21" s="51">
        <v>0.19600000000000001</v>
      </c>
      <c r="F21" s="52">
        <v>7.400000000000001E-2</v>
      </c>
      <c r="G21" s="53">
        <f t="shared" si="7"/>
        <v>38460.790784000004</v>
      </c>
      <c r="H21" s="53">
        <f t="shared" si="8"/>
        <v>28845.593088000001</v>
      </c>
      <c r="I21" s="53">
        <f t="shared" si="2"/>
        <v>101869.12153600001</v>
      </c>
      <c r="J21" s="53">
        <f t="shared" si="9"/>
        <v>76401.841152000008</v>
      </c>
      <c r="K21" s="52">
        <v>3.1E-2</v>
      </c>
      <c r="L21" s="53">
        <f t="shared" si="4"/>
        <v>3098.4524799999999</v>
      </c>
      <c r="M21" s="53">
        <f t="shared" si="5"/>
        <v>2323.8393599999999</v>
      </c>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row>
    <row r="22" spans="2:39" s="58" customFormat="1" x14ac:dyDescent="0.3">
      <c r="B22" s="55" t="s">
        <v>111</v>
      </c>
      <c r="C22" s="55"/>
      <c r="D22" s="103">
        <v>701653</v>
      </c>
      <c r="E22" s="51">
        <v>0.20699999999999999</v>
      </c>
      <c r="F22" s="52">
        <v>8.4000000000000005E-2</v>
      </c>
      <c r="G22" s="53">
        <f t="shared" si="7"/>
        <v>24518.562431999995</v>
      </c>
      <c r="H22" s="53">
        <f t="shared" si="8"/>
        <v>18388.921823999997</v>
      </c>
      <c r="I22" s="53">
        <f t="shared" si="2"/>
        <v>60420.743135999997</v>
      </c>
      <c r="J22" s="53">
        <f t="shared" si="9"/>
        <v>45315.557351999996</v>
      </c>
      <c r="K22" s="52">
        <v>7.5999999999999998E-2</v>
      </c>
      <c r="L22" s="53">
        <f t="shared" si="4"/>
        <v>4266.0502399999996</v>
      </c>
      <c r="M22" s="53">
        <f t="shared" si="5"/>
        <v>3199.5376799999995</v>
      </c>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row>
    <row r="23" spans="2:39" s="58" customFormat="1" x14ac:dyDescent="0.3">
      <c r="B23" s="55" t="s">
        <v>112</v>
      </c>
      <c r="C23" s="55"/>
      <c r="D23" s="103">
        <v>940237</v>
      </c>
      <c r="E23" s="51">
        <v>0.127</v>
      </c>
      <c r="F23" s="52">
        <v>3.2000000000000001E-2</v>
      </c>
      <c r="G23" s="53">
        <f t="shared" si="7"/>
        <v>12516.434944000002</v>
      </c>
      <c r="H23" s="53">
        <f t="shared" si="8"/>
        <v>9387.3262080000022</v>
      </c>
      <c r="I23" s="53">
        <f t="shared" si="2"/>
        <v>49674.601184000006</v>
      </c>
      <c r="J23" s="53">
        <f t="shared" si="9"/>
        <v>37255.950888000007</v>
      </c>
      <c r="K23" s="52">
        <v>3.7000000000000005E-2</v>
      </c>
      <c r="L23" s="53">
        <f t="shared" si="4"/>
        <v>2783.1015200000006</v>
      </c>
      <c r="M23" s="53">
        <f t="shared" si="5"/>
        <v>2087.3261400000006</v>
      </c>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row>
    <row r="24" spans="2:39" s="58" customFormat="1" x14ac:dyDescent="0.3">
      <c r="B24" s="55" t="s">
        <v>113</v>
      </c>
      <c r="C24" s="55"/>
      <c r="D24" s="103">
        <v>1928327</v>
      </c>
      <c r="E24" s="51">
        <v>0.109</v>
      </c>
      <c r="F24" s="52">
        <v>3.6000000000000004E-2</v>
      </c>
      <c r="G24" s="53">
        <f t="shared" si="7"/>
        <v>28878.625152000004</v>
      </c>
      <c r="H24" s="53">
        <f t="shared" si="8"/>
        <v>21658.968864000002</v>
      </c>
      <c r="I24" s="53">
        <f t="shared" si="2"/>
        <v>87438.059487999999</v>
      </c>
      <c r="J24" s="53">
        <f t="shared" si="9"/>
        <v>65578.544615999999</v>
      </c>
      <c r="K24" s="52">
        <v>0.10800000000000001</v>
      </c>
      <c r="L24" s="53">
        <f t="shared" si="4"/>
        <v>16660.745280000003</v>
      </c>
      <c r="M24" s="53">
        <f t="shared" si="5"/>
        <v>12495.558960000002</v>
      </c>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row>
    <row r="25" spans="2:39" s="58" customFormat="1" x14ac:dyDescent="0.3">
      <c r="B25" s="55" t="s">
        <v>114</v>
      </c>
      <c r="C25" s="55"/>
      <c r="D25" s="103">
        <v>549900</v>
      </c>
      <c r="E25" s="51">
        <v>6.2658629150474848E-2</v>
      </c>
      <c r="F25" s="52">
        <v>2.0547803969158354E-2</v>
      </c>
      <c r="G25" s="53">
        <f t="shared" si="7"/>
        <v>4700.4827594983144</v>
      </c>
      <c r="H25" s="53">
        <f t="shared" si="8"/>
        <v>3525.3620696237358</v>
      </c>
      <c r="I25" s="53">
        <f t="shared" si="2"/>
        <v>14333.687750655985</v>
      </c>
      <c r="J25" s="53">
        <f t="shared" si="9"/>
        <v>10750.265812991989</v>
      </c>
      <c r="K25" s="52">
        <v>0.20199999999999999</v>
      </c>
      <c r="L25" s="53">
        <f t="shared" si="4"/>
        <v>8886.384</v>
      </c>
      <c r="M25" s="53">
        <f t="shared" si="5"/>
        <v>6664.7880000000005</v>
      </c>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row>
    <row r="26" spans="2:39" s="58" customFormat="1" x14ac:dyDescent="0.3">
      <c r="B26" s="55" t="s">
        <v>115</v>
      </c>
      <c r="C26" s="55"/>
      <c r="D26" s="103">
        <v>4523718</v>
      </c>
      <c r="E26" s="51">
        <v>6.5359566821275444E-2</v>
      </c>
      <c r="F26" s="52">
        <v>2.007145854198232E-2</v>
      </c>
      <c r="G26" s="53">
        <f t="shared" si="7"/>
        <v>37771.809209729581</v>
      </c>
      <c r="H26" s="53">
        <f t="shared" si="8"/>
        <v>28328.856907297188</v>
      </c>
      <c r="I26" s="53">
        <f t="shared" si="2"/>
        <v>122997.99154306832</v>
      </c>
      <c r="J26" s="53">
        <f t="shared" si="9"/>
        <v>92248.493657301238</v>
      </c>
      <c r="K26" s="52">
        <v>4.0999999999999995E-2</v>
      </c>
      <c r="L26" s="53">
        <f t="shared" si="4"/>
        <v>14837.795039999999</v>
      </c>
      <c r="M26" s="53">
        <f t="shared" si="5"/>
        <v>11128.34628</v>
      </c>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row>
    <row r="27" spans="2:39" s="58" customFormat="1" x14ac:dyDescent="0.3">
      <c r="B27" s="55" t="s">
        <v>116</v>
      </c>
      <c r="C27" s="55"/>
      <c r="D27" s="103">
        <v>1252786</v>
      </c>
      <c r="E27" s="51">
        <v>0.183</v>
      </c>
      <c r="F27" s="52">
        <v>6.2E-2</v>
      </c>
      <c r="G27" s="53">
        <f t="shared" si="7"/>
        <v>32311.856512000002</v>
      </c>
      <c r="H27" s="53">
        <f t="shared" si="8"/>
        <v>24233.892384000002</v>
      </c>
      <c r="I27" s="53">
        <f t="shared" si="2"/>
        <v>95372.092607999992</v>
      </c>
      <c r="J27" s="53">
        <f t="shared" si="9"/>
        <v>71529.069455999997</v>
      </c>
      <c r="K27" s="52">
        <v>3.7000000000000005E-2</v>
      </c>
      <c r="L27" s="53">
        <f t="shared" si="4"/>
        <v>3708.246560000001</v>
      </c>
      <c r="M27" s="53">
        <f t="shared" si="5"/>
        <v>2781.1849200000006</v>
      </c>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row>
    <row r="28" spans="2:39" s="58" customFormat="1" x14ac:dyDescent="0.3">
      <c r="B28" s="55" t="s">
        <v>117</v>
      </c>
      <c r="C28" s="55"/>
      <c r="D28" s="103">
        <v>448245</v>
      </c>
      <c r="E28" s="51">
        <v>7.4334919140947586E-2</v>
      </c>
      <c r="F28" s="52">
        <v>2.1860931511157575E-2</v>
      </c>
      <c r="G28" s="53">
        <f t="shared" si="7"/>
        <v>4076.4061500110324</v>
      </c>
      <c r="H28" s="53">
        <f t="shared" si="8"/>
        <v>3057.3046125082742</v>
      </c>
      <c r="I28" s="53">
        <f t="shared" si="2"/>
        <v>13861.226425418967</v>
      </c>
      <c r="J28" s="53">
        <f t="shared" si="9"/>
        <v>10395.919819064226</v>
      </c>
      <c r="K28" s="52">
        <v>0.158</v>
      </c>
      <c r="L28" s="53">
        <f t="shared" si="4"/>
        <v>5665.8167999999996</v>
      </c>
      <c r="M28" s="53">
        <f t="shared" si="5"/>
        <v>4249.3625999999995</v>
      </c>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row>
    <row r="29" spans="2:39" s="58" customFormat="1" x14ac:dyDescent="0.3">
      <c r="B29" s="55" t="s">
        <v>118</v>
      </c>
      <c r="C29" s="55"/>
      <c r="D29" s="103">
        <v>584075</v>
      </c>
      <c r="E29" s="51">
        <v>0.14000000000000001</v>
      </c>
      <c r="F29" s="52">
        <v>3.2000000000000001E-2</v>
      </c>
      <c r="G29" s="53">
        <f t="shared" si="7"/>
        <v>7775.2064</v>
      </c>
      <c r="H29" s="53">
        <f t="shared" si="8"/>
        <v>5831.4048000000003</v>
      </c>
      <c r="I29" s="53">
        <f t="shared" si="2"/>
        <v>34016.528000000006</v>
      </c>
      <c r="J29" s="53">
        <f t="shared" si="9"/>
        <v>25512.396000000004</v>
      </c>
      <c r="K29" s="52">
        <v>0.08</v>
      </c>
      <c r="L29" s="53">
        <f t="shared" si="4"/>
        <v>3738.08</v>
      </c>
      <c r="M29" s="53">
        <f t="shared" si="5"/>
        <v>2803.56</v>
      </c>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row>
    <row r="30" spans="2:39" s="58" customFormat="1" x14ac:dyDescent="0.3">
      <c r="B30" s="55" t="s">
        <v>119</v>
      </c>
      <c r="C30" s="55"/>
      <c r="D30" s="103">
        <v>458130</v>
      </c>
      <c r="E30" s="51">
        <v>0.159</v>
      </c>
      <c r="F30" s="52">
        <v>4.0999999999999995E-2</v>
      </c>
      <c r="G30" s="53">
        <f t="shared" si="7"/>
        <v>7813.8652800000009</v>
      </c>
      <c r="H30" s="53">
        <f t="shared" si="8"/>
        <v>5860.3989600000004</v>
      </c>
      <c r="I30" s="53">
        <f t="shared" si="2"/>
        <v>30302.550720000003</v>
      </c>
      <c r="J30" s="53">
        <f t="shared" si="9"/>
        <v>22726.913040000003</v>
      </c>
      <c r="K30" s="52">
        <v>5.0999999999999997E-2</v>
      </c>
      <c r="L30" s="53">
        <f t="shared" si="4"/>
        <v>1869.1704</v>
      </c>
      <c r="M30" s="53">
        <f t="shared" si="5"/>
        <v>1401.8778</v>
      </c>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row>
    <row r="31" spans="2:39" s="58" customFormat="1" x14ac:dyDescent="0.3">
      <c r="B31" s="55" t="s">
        <v>120</v>
      </c>
      <c r="C31" s="55"/>
      <c r="D31" s="103">
        <v>1029473</v>
      </c>
      <c r="E31" s="51">
        <v>7.5266845671774496E-2</v>
      </c>
      <c r="F31" s="52">
        <v>2.7212007343563376E-2</v>
      </c>
      <c r="G31" s="53">
        <f t="shared" si="7"/>
        <v>11653.835163776088</v>
      </c>
      <c r="H31" s="53">
        <f t="shared" si="8"/>
        <v>8740.3763728320664</v>
      </c>
      <c r="I31" s="53">
        <f t="shared" si="2"/>
        <v>32233.837132331621</v>
      </c>
      <c r="J31" s="53">
        <f t="shared" si="9"/>
        <v>24175.377849248714</v>
      </c>
      <c r="K31" s="52">
        <v>0.127</v>
      </c>
      <c r="L31" s="53">
        <f t="shared" si="4"/>
        <v>10459.445679999999</v>
      </c>
      <c r="M31" s="53">
        <f t="shared" si="5"/>
        <v>7844.5842599999996</v>
      </c>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row>
    <row r="32" spans="2:39" s="58" customFormat="1" x14ac:dyDescent="0.3">
      <c r="B32" s="55" t="s">
        <v>121</v>
      </c>
      <c r="C32" s="55"/>
      <c r="D32" s="103">
        <v>452922</v>
      </c>
      <c r="E32" s="51">
        <v>0.16800000000000001</v>
      </c>
      <c r="F32" s="52">
        <v>5.7000000000000002E-2</v>
      </c>
      <c r="G32" s="53">
        <f t="shared" si="7"/>
        <v>10739.686464000002</v>
      </c>
      <c r="H32" s="53">
        <f t="shared" si="8"/>
        <v>8054.7648480000016</v>
      </c>
      <c r="I32" s="53">
        <f t="shared" si="2"/>
        <v>31653.812736000007</v>
      </c>
      <c r="J32" s="53">
        <f t="shared" si="9"/>
        <v>23740.359552000005</v>
      </c>
      <c r="K32" s="52">
        <v>8.3000000000000004E-2</v>
      </c>
      <c r="L32" s="53">
        <f t="shared" si="4"/>
        <v>3007.4020800000003</v>
      </c>
      <c r="M32" s="53">
        <f t="shared" si="5"/>
        <v>2255.5515600000003</v>
      </c>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row>
    <row r="33" spans="2:39" s="58" customFormat="1" x14ac:dyDescent="0.3">
      <c r="B33" s="55" t="s">
        <v>122</v>
      </c>
      <c r="C33" s="55"/>
      <c r="D33" s="103">
        <v>398535</v>
      </c>
      <c r="E33" s="51">
        <v>6.750103599861669E-2</v>
      </c>
      <c r="F33" s="52">
        <v>1.2315058446783987E-2</v>
      </c>
      <c r="G33" s="53">
        <f t="shared" si="7"/>
        <v>2041.7204363250473</v>
      </c>
      <c r="H33" s="53">
        <f t="shared" si="8"/>
        <v>1531.2903272437854</v>
      </c>
      <c r="I33" s="53">
        <f t="shared" si="2"/>
        <v>11191.034558790818</v>
      </c>
      <c r="J33" s="53">
        <f t="shared" si="9"/>
        <v>8393.2759190931138</v>
      </c>
      <c r="K33" s="52">
        <v>4.0999999999999995E-2</v>
      </c>
      <c r="L33" s="53">
        <f t="shared" si="4"/>
        <v>1307.1947999999998</v>
      </c>
      <c r="M33" s="53">
        <f t="shared" si="5"/>
        <v>980.39609999999982</v>
      </c>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row>
    <row r="34" spans="2:39" s="58" customFormat="1" x14ac:dyDescent="0.3">
      <c r="B34" s="55" t="s">
        <v>123</v>
      </c>
      <c r="C34" s="55"/>
      <c r="D34" s="103">
        <v>1545448</v>
      </c>
      <c r="E34" s="51">
        <v>8.8000000000000009E-2</v>
      </c>
      <c r="F34" s="52">
        <v>0.01</v>
      </c>
      <c r="G34" s="53">
        <f t="shared" si="7"/>
        <v>6429.0636800000002</v>
      </c>
      <c r="H34" s="53">
        <f t="shared" si="8"/>
        <v>4821.7977600000004</v>
      </c>
      <c r="I34" s="53">
        <f t="shared" si="2"/>
        <v>56575.760384000001</v>
      </c>
      <c r="J34" s="53">
        <f t="shared" si="9"/>
        <v>42431.820288000003</v>
      </c>
      <c r="K34" s="52">
        <v>7.8E-2</v>
      </c>
      <c r="L34" s="53">
        <f t="shared" si="4"/>
        <v>9643.5955199999989</v>
      </c>
      <c r="M34" s="53">
        <f t="shared" si="5"/>
        <v>7232.6966399999992</v>
      </c>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row>
    <row r="35" spans="2:39" s="58" customFormat="1" x14ac:dyDescent="0.3">
      <c r="B35" s="55" t="s">
        <v>124</v>
      </c>
      <c r="C35" s="55"/>
      <c r="D35" s="103">
        <v>167863</v>
      </c>
      <c r="E35" s="51">
        <v>9.4444844103495351E-2</v>
      </c>
      <c r="F35" s="52">
        <v>3.7323946969319094E-2</v>
      </c>
      <c r="G35" s="53">
        <f t="shared" si="7"/>
        <v>2606.3688394060973</v>
      </c>
      <c r="H35" s="53">
        <f t="shared" si="8"/>
        <v>1954.776629554573</v>
      </c>
      <c r="I35" s="53">
        <f t="shared" si="2"/>
        <v>6595.1786641499375</v>
      </c>
      <c r="J35" s="53">
        <f t="shared" si="9"/>
        <v>4946.3839981124529</v>
      </c>
      <c r="K35" s="52">
        <v>0.23199999999999998</v>
      </c>
      <c r="L35" s="53">
        <f t="shared" si="4"/>
        <v>3115.53728</v>
      </c>
      <c r="M35" s="53">
        <f t="shared" si="5"/>
        <v>2336.6529599999999</v>
      </c>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row>
    <row r="36" spans="2:39" s="58" customFormat="1" x14ac:dyDescent="0.3">
      <c r="B36" s="55" t="s">
        <v>125</v>
      </c>
      <c r="C36" s="55"/>
      <c r="D36" s="103">
        <v>150391</v>
      </c>
      <c r="E36" s="51">
        <v>0.33299999999999996</v>
      </c>
      <c r="F36" s="52">
        <v>8.6999999999999994E-2</v>
      </c>
      <c r="G36" s="53">
        <f t="shared" si="7"/>
        <v>5442.9510719999998</v>
      </c>
      <c r="H36" s="53">
        <f t="shared" si="8"/>
        <v>4082.2133039999999</v>
      </c>
      <c r="I36" s="53">
        <f t="shared" si="2"/>
        <v>20833.364448</v>
      </c>
      <c r="J36" s="53">
        <f t="shared" si="9"/>
        <v>15625.023336</v>
      </c>
      <c r="K36" s="52">
        <v>3.1E-2</v>
      </c>
      <c r="L36" s="53">
        <f t="shared" si="4"/>
        <v>372.96967999999998</v>
      </c>
      <c r="M36" s="53">
        <f t="shared" si="5"/>
        <v>279.72726</v>
      </c>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row>
    <row r="37" spans="2:39" s="58" customFormat="1" x14ac:dyDescent="0.3">
      <c r="B37" s="55" t="s">
        <v>126</v>
      </c>
      <c r="C37" s="55"/>
      <c r="D37" s="103">
        <v>441883</v>
      </c>
      <c r="E37" s="51">
        <v>0.126</v>
      </c>
      <c r="F37" s="52">
        <v>3.3000000000000002E-2</v>
      </c>
      <c r="G37" s="53">
        <f t="shared" si="7"/>
        <v>6066.1698240000005</v>
      </c>
      <c r="H37" s="53">
        <f t="shared" si="8"/>
        <v>4549.6273680000004</v>
      </c>
      <c r="I37" s="53">
        <f t="shared" si="2"/>
        <v>23161.739328</v>
      </c>
      <c r="J37" s="53">
        <f t="shared" si="9"/>
        <v>17371.304496000001</v>
      </c>
      <c r="K37" s="52">
        <v>0</v>
      </c>
      <c r="L37" s="53">
        <f t="shared" si="4"/>
        <v>0</v>
      </c>
      <c r="M37" s="53">
        <f t="shared" si="5"/>
        <v>0</v>
      </c>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row>
    <row r="38" spans="2:39" s="58" customFormat="1" x14ac:dyDescent="0.3">
      <c r="B38" s="55" t="s">
        <v>127</v>
      </c>
      <c r="C38" s="55"/>
      <c r="D38" s="103">
        <v>561200</v>
      </c>
      <c r="E38" s="51">
        <v>0.105</v>
      </c>
      <c r="F38" s="52">
        <v>2.4E-2</v>
      </c>
      <c r="G38" s="53">
        <f t="shared" si="6"/>
        <v>5603.0208000000011</v>
      </c>
      <c r="H38" s="53">
        <f t="shared" ref="H38:H55" si="10">G38*$F$6</f>
        <v>4202.2656000000006</v>
      </c>
      <c r="I38" s="53">
        <f t="shared" si="2"/>
        <v>24513.216</v>
      </c>
      <c r="J38" s="53">
        <f t="shared" ref="J38:J55" si="11">I38*$F$7</f>
        <v>18384.912</v>
      </c>
      <c r="K38" s="52">
        <v>5.0999999999999997E-2</v>
      </c>
      <c r="L38" s="53">
        <f t="shared" si="4"/>
        <v>2289.6959999999999</v>
      </c>
      <c r="M38" s="53">
        <f t="shared" si="5"/>
        <v>1717.2719999999999</v>
      </c>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row>
    <row r="39" spans="2:39" s="58" customFormat="1" x14ac:dyDescent="0.3">
      <c r="B39" s="55" t="s">
        <v>128</v>
      </c>
      <c r="C39" s="55"/>
      <c r="D39" s="103">
        <v>156001</v>
      </c>
      <c r="E39" s="51">
        <v>0.17699999999999999</v>
      </c>
      <c r="F39" s="52">
        <v>5.5E-2</v>
      </c>
      <c r="G39" s="53">
        <f t="shared" si="6"/>
        <v>3569.3028800000006</v>
      </c>
      <c r="H39" s="53">
        <f t="shared" si="10"/>
        <v>2676.9771600000004</v>
      </c>
      <c r="I39" s="53">
        <f t="shared" si="2"/>
        <v>11486.665631999998</v>
      </c>
      <c r="J39" s="53">
        <f t="shared" si="11"/>
        <v>8614.9992239999992</v>
      </c>
      <c r="K39" s="52">
        <v>8.5000000000000006E-2</v>
      </c>
      <c r="L39" s="53">
        <f t="shared" si="4"/>
        <v>1060.8068000000001</v>
      </c>
      <c r="M39" s="53">
        <f t="shared" si="5"/>
        <v>795.60509999999999</v>
      </c>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row>
    <row r="40" spans="2:39" s="58" customFormat="1" x14ac:dyDescent="0.3">
      <c r="B40" s="55" t="s">
        <v>129</v>
      </c>
      <c r="C40" s="55"/>
      <c r="D40" s="103">
        <v>675795</v>
      </c>
      <c r="E40" s="51">
        <v>6.933804782394698E-2</v>
      </c>
      <c r="F40" s="52">
        <v>2.3568320150697337E-2</v>
      </c>
      <c r="G40" s="53">
        <f t="shared" si="6"/>
        <v>6625.7788131560519</v>
      </c>
      <c r="H40" s="53">
        <f t="shared" si="10"/>
        <v>4969.3341098670389</v>
      </c>
      <c r="I40" s="53">
        <f t="shared" si="2"/>
        <v>19493.055308140651</v>
      </c>
      <c r="J40" s="53">
        <f t="shared" si="11"/>
        <v>14619.791481105487</v>
      </c>
      <c r="K40" s="52">
        <v>9.6999999999999989E-2</v>
      </c>
      <c r="L40" s="53">
        <f t="shared" si="4"/>
        <v>5244.1691999999994</v>
      </c>
      <c r="M40" s="53">
        <f t="shared" si="5"/>
        <v>3933.1268999999993</v>
      </c>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row>
    <row r="41" spans="2:39" s="58" customFormat="1" x14ac:dyDescent="0.3">
      <c r="B41" s="55" t="s">
        <v>130</v>
      </c>
      <c r="C41" s="55"/>
      <c r="D41" s="103">
        <v>394487</v>
      </c>
      <c r="E41" s="51">
        <v>7.7899148048748743E-2</v>
      </c>
      <c r="F41" s="52">
        <v>4.3510526804079831E-2</v>
      </c>
      <c r="G41" s="53">
        <f t="shared" si="6"/>
        <v>7140.3642699421935</v>
      </c>
      <c r="H41" s="53">
        <f t="shared" si="10"/>
        <v>5355.2732024566449</v>
      </c>
      <c r="I41" s="53">
        <f t="shared" si="2"/>
        <v>12783.763705983607</v>
      </c>
      <c r="J41" s="53">
        <f t="shared" si="11"/>
        <v>9587.8227794877057</v>
      </c>
      <c r="K41" s="52">
        <v>9.6000000000000002E-2</v>
      </c>
      <c r="L41" s="53">
        <f t="shared" si="4"/>
        <v>3029.6601599999999</v>
      </c>
      <c r="M41" s="53">
        <f t="shared" si="5"/>
        <v>2272.24512</v>
      </c>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row>
    <row r="42" spans="2:39" s="58" customFormat="1" x14ac:dyDescent="0.3">
      <c r="B42" s="55" t="s">
        <v>131</v>
      </c>
      <c r="C42" s="55"/>
      <c r="D42" s="103">
        <v>569043</v>
      </c>
      <c r="E42" s="51">
        <v>6.1585365984931792E-2</v>
      </c>
      <c r="F42" s="52">
        <v>1.7564502649731799E-2</v>
      </c>
      <c r="G42" s="53">
        <f t="shared" si="6"/>
        <v>4157.9022290255143</v>
      </c>
      <c r="H42" s="53">
        <f t="shared" si="10"/>
        <v>3118.4266717691357</v>
      </c>
      <c r="I42" s="53">
        <f t="shared" si="2"/>
        <v>14578.604109124033</v>
      </c>
      <c r="J42" s="53">
        <f t="shared" si="11"/>
        <v>10933.953081843025</v>
      </c>
      <c r="K42" s="52">
        <v>0.125</v>
      </c>
      <c r="L42" s="53">
        <f t="shared" si="4"/>
        <v>5690.43</v>
      </c>
      <c r="M42" s="53">
        <f t="shared" si="5"/>
        <v>4267.8225000000002</v>
      </c>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row>
    <row r="43" spans="2:39" s="58" customFormat="1" x14ac:dyDescent="0.3">
      <c r="B43" s="55" t="s">
        <v>132</v>
      </c>
      <c r="C43" s="55"/>
      <c r="D43" s="103">
        <v>1000336</v>
      </c>
      <c r="E43" s="51">
        <v>7.9449935682329456E-2</v>
      </c>
      <c r="F43" s="52">
        <v>2.6117768380976111E-2</v>
      </c>
      <c r="G43" s="53">
        <f t="shared" si="6"/>
        <v>10868.642283679283</v>
      </c>
      <c r="H43" s="53">
        <f t="shared" si="10"/>
        <v>8151.4817127594615</v>
      </c>
      <c r="I43" s="53">
        <f t="shared" si="2"/>
        <v>33062.278438058987</v>
      </c>
      <c r="J43" s="53">
        <f t="shared" si="11"/>
        <v>24796.708828544241</v>
      </c>
      <c r="K43" s="52">
        <v>0.124</v>
      </c>
      <c r="L43" s="53">
        <f t="shared" si="4"/>
        <v>9923.3331200000011</v>
      </c>
      <c r="M43" s="53">
        <f t="shared" si="5"/>
        <v>7442.4998400000004</v>
      </c>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row>
    <row r="44" spans="2:39" s="58" customFormat="1" x14ac:dyDescent="0.3">
      <c r="B44" s="55" t="s">
        <v>133</v>
      </c>
      <c r="C44" s="55"/>
      <c r="D44" s="103">
        <v>356364</v>
      </c>
      <c r="E44" s="51">
        <v>0.21582391302424031</v>
      </c>
      <c r="F44" s="52">
        <v>0.11213089027322097</v>
      </c>
      <c r="G44" s="53">
        <f t="shared" si="6"/>
        <v>16623.115633831665</v>
      </c>
      <c r="H44" s="53">
        <f t="shared" si="10"/>
        <v>12467.336725373749</v>
      </c>
      <c r="I44" s="53">
        <f t="shared" si="2"/>
        <v>31995.339143443674</v>
      </c>
      <c r="J44" s="53">
        <f t="shared" si="11"/>
        <v>23996.504357582755</v>
      </c>
      <c r="K44" s="52">
        <v>4.2000000000000003E-2</v>
      </c>
      <c r="L44" s="53">
        <f t="shared" si="4"/>
        <v>1197.3830399999999</v>
      </c>
      <c r="M44" s="53">
        <f t="shared" si="5"/>
        <v>898.03728000000001</v>
      </c>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row>
    <row r="45" spans="2:39" s="58" customFormat="1" x14ac:dyDescent="0.3">
      <c r="B45" s="55" t="s">
        <v>134</v>
      </c>
      <c r="C45" s="55"/>
      <c r="D45" s="103">
        <v>606077</v>
      </c>
      <c r="E45" s="51">
        <v>0.16570963780761727</v>
      </c>
      <c r="F45" s="52">
        <v>8.7745170487585802E-2</v>
      </c>
      <c r="G45" s="53">
        <f t="shared" si="6"/>
        <v>22123.017152539494</v>
      </c>
      <c r="H45" s="53">
        <f t="shared" si="10"/>
        <v>16592.26286440462</v>
      </c>
      <c r="I45" s="53">
        <f t="shared" si="2"/>
        <v>41780.044863867341</v>
      </c>
      <c r="J45" s="53">
        <f t="shared" si="11"/>
        <v>31335.033647900505</v>
      </c>
      <c r="K45" s="52">
        <v>0.04</v>
      </c>
      <c r="L45" s="53">
        <f t="shared" si="4"/>
        <v>1939.4464</v>
      </c>
      <c r="M45" s="53">
        <f t="shared" si="5"/>
        <v>1454.5848000000001</v>
      </c>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row>
    <row r="46" spans="2:39" s="58" customFormat="1" x14ac:dyDescent="0.3">
      <c r="B46" s="55" t="s">
        <v>135</v>
      </c>
      <c r="C46" s="55"/>
      <c r="D46" s="103">
        <v>309192</v>
      </c>
      <c r="E46" s="51">
        <v>9.3743009127370894E-2</v>
      </c>
      <c r="F46" s="52">
        <v>4.5726967027561863E-2</v>
      </c>
      <c r="G46" s="53">
        <f t="shared" si="6"/>
        <v>5881.5795539013379</v>
      </c>
      <c r="H46" s="53">
        <f t="shared" si="10"/>
        <v>4411.1846654260034</v>
      </c>
      <c r="I46" s="53">
        <f t="shared" si="2"/>
        <v>12057.588806893786</v>
      </c>
      <c r="J46" s="53">
        <f t="shared" si="11"/>
        <v>9043.1916051703392</v>
      </c>
      <c r="K46" s="52">
        <v>3.3000000000000002E-2</v>
      </c>
      <c r="L46" s="53">
        <f t="shared" si="4"/>
        <v>816.26688000000001</v>
      </c>
      <c r="M46" s="53">
        <f t="shared" si="5"/>
        <v>612.20015999999998</v>
      </c>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row>
    <row r="47" spans="2:39" s="58" customFormat="1" x14ac:dyDescent="0.3">
      <c r="B47" s="55"/>
      <c r="C47" s="55"/>
      <c r="D47" s="103"/>
      <c r="E47" s="51"/>
      <c r="F47" s="52"/>
      <c r="G47" s="53">
        <f t="shared" si="6"/>
        <v>0</v>
      </c>
      <c r="H47" s="53">
        <f t="shared" si="10"/>
        <v>0</v>
      </c>
      <c r="I47" s="53">
        <f t="shared" si="2"/>
        <v>0</v>
      </c>
      <c r="J47" s="53">
        <f t="shared" si="11"/>
        <v>0</v>
      </c>
      <c r="K47" s="52"/>
      <c r="L47" s="53">
        <f t="shared" si="4"/>
        <v>0</v>
      </c>
      <c r="M47" s="53">
        <f t="shared" si="5"/>
        <v>0</v>
      </c>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row>
    <row r="48" spans="2:39" s="58" customFormat="1" x14ac:dyDescent="0.3">
      <c r="B48" s="55"/>
      <c r="C48" s="55"/>
      <c r="D48" s="103"/>
      <c r="E48" s="51"/>
      <c r="F48" s="52"/>
      <c r="G48" s="53">
        <f t="shared" si="6"/>
        <v>0</v>
      </c>
      <c r="H48" s="53">
        <f t="shared" si="10"/>
        <v>0</v>
      </c>
      <c r="I48" s="53">
        <f t="shared" si="2"/>
        <v>0</v>
      </c>
      <c r="J48" s="53">
        <f t="shared" si="11"/>
        <v>0</v>
      </c>
      <c r="K48" s="52"/>
      <c r="L48" s="53">
        <f t="shared" si="4"/>
        <v>0</v>
      </c>
      <c r="M48" s="53">
        <f t="shared" si="5"/>
        <v>0</v>
      </c>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row>
    <row r="49" spans="2:39" s="58" customFormat="1" x14ac:dyDescent="0.3">
      <c r="B49" s="55"/>
      <c r="C49" s="55"/>
      <c r="D49" s="103"/>
      <c r="E49" s="51"/>
      <c r="F49" s="52"/>
      <c r="G49" s="53">
        <f t="shared" si="6"/>
        <v>0</v>
      </c>
      <c r="H49" s="53">
        <f t="shared" si="10"/>
        <v>0</v>
      </c>
      <c r="I49" s="53">
        <f t="shared" si="2"/>
        <v>0</v>
      </c>
      <c r="J49" s="53">
        <f t="shared" si="11"/>
        <v>0</v>
      </c>
      <c r="K49" s="52"/>
      <c r="L49" s="53">
        <f t="shared" si="4"/>
        <v>0</v>
      </c>
      <c r="M49" s="53">
        <f t="shared" si="5"/>
        <v>0</v>
      </c>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row>
    <row r="50" spans="2:39" s="58" customFormat="1" x14ac:dyDescent="0.3">
      <c r="B50" s="55"/>
      <c r="C50" s="55"/>
      <c r="D50" s="103"/>
      <c r="E50" s="51"/>
      <c r="F50" s="52"/>
      <c r="G50" s="53">
        <f t="shared" si="6"/>
        <v>0</v>
      </c>
      <c r="H50" s="53">
        <f t="shared" si="10"/>
        <v>0</v>
      </c>
      <c r="I50" s="53">
        <f t="shared" si="2"/>
        <v>0</v>
      </c>
      <c r="J50" s="53">
        <f t="shared" si="11"/>
        <v>0</v>
      </c>
      <c r="K50" s="52"/>
      <c r="L50" s="53">
        <f t="shared" si="4"/>
        <v>0</v>
      </c>
      <c r="M50" s="53">
        <f t="shared" si="5"/>
        <v>0</v>
      </c>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row>
    <row r="51" spans="2:39" s="58" customFormat="1" x14ac:dyDescent="0.3">
      <c r="B51" s="55"/>
      <c r="C51" s="55"/>
      <c r="D51" s="103"/>
      <c r="E51" s="51"/>
      <c r="F51" s="52"/>
      <c r="G51" s="53">
        <f>D51*$F$2*$F$3*F51*$F$5/12</f>
        <v>0</v>
      </c>
      <c r="H51" s="53">
        <f t="shared" si="10"/>
        <v>0</v>
      </c>
      <c r="I51" s="53">
        <f t="shared" si="2"/>
        <v>0</v>
      </c>
      <c r="J51" s="53">
        <f t="shared" si="11"/>
        <v>0</v>
      </c>
      <c r="K51" s="52"/>
      <c r="L51" s="53">
        <f t="shared" si="4"/>
        <v>0</v>
      </c>
      <c r="M51" s="53">
        <f t="shared" si="5"/>
        <v>0</v>
      </c>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row>
    <row r="52" spans="2:39" s="58" customFormat="1" x14ac:dyDescent="0.3">
      <c r="B52" s="55"/>
      <c r="C52" s="55"/>
      <c r="D52" s="103"/>
      <c r="E52" s="51"/>
      <c r="F52" s="52"/>
      <c r="G52" s="53">
        <f>D52*$F$2*$F$3*F52*$F$5/12</f>
        <v>0</v>
      </c>
      <c r="H52" s="53">
        <f t="shared" si="10"/>
        <v>0</v>
      </c>
      <c r="I52" s="53">
        <f t="shared" si="2"/>
        <v>0</v>
      </c>
      <c r="J52" s="53">
        <f t="shared" si="11"/>
        <v>0</v>
      </c>
      <c r="K52" s="52"/>
      <c r="L52" s="53">
        <f t="shared" si="4"/>
        <v>0</v>
      </c>
      <c r="M52" s="53">
        <f t="shared" si="5"/>
        <v>0</v>
      </c>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row>
    <row r="53" spans="2:39" s="58" customFormat="1" x14ac:dyDescent="0.3">
      <c r="B53" s="55"/>
      <c r="C53" s="55"/>
      <c r="D53" s="103"/>
      <c r="E53" s="51"/>
      <c r="F53" s="52"/>
      <c r="G53" s="53">
        <f>D53*$F$2*$F$3*F53*$F$5/12</f>
        <v>0</v>
      </c>
      <c r="H53" s="53">
        <f t="shared" si="10"/>
        <v>0</v>
      </c>
      <c r="I53" s="53">
        <f t="shared" si="2"/>
        <v>0</v>
      </c>
      <c r="J53" s="53">
        <f t="shared" si="11"/>
        <v>0</v>
      </c>
      <c r="K53" s="52"/>
      <c r="L53" s="53">
        <f t="shared" si="4"/>
        <v>0</v>
      </c>
      <c r="M53" s="53">
        <f t="shared" si="5"/>
        <v>0</v>
      </c>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row>
    <row r="54" spans="2:39" s="58" customFormat="1" x14ac:dyDescent="0.3">
      <c r="B54" s="55"/>
      <c r="C54" s="55"/>
      <c r="D54" s="56"/>
      <c r="E54" s="51"/>
      <c r="F54" s="52"/>
      <c r="G54" s="53">
        <f>D54*$F$2*$F$3*F54*$F$5/12</f>
        <v>0</v>
      </c>
      <c r="H54" s="53">
        <f t="shared" si="10"/>
        <v>0</v>
      </c>
      <c r="I54" s="53">
        <f t="shared" si="2"/>
        <v>0</v>
      </c>
      <c r="J54" s="53">
        <f t="shared" si="11"/>
        <v>0</v>
      </c>
      <c r="K54" s="52"/>
      <c r="L54" s="53">
        <f t="shared" si="4"/>
        <v>0</v>
      </c>
      <c r="M54" s="53">
        <f t="shared" si="5"/>
        <v>0</v>
      </c>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row>
    <row r="55" spans="2:39" s="58" customFormat="1" x14ac:dyDescent="0.3">
      <c r="B55" s="55"/>
      <c r="C55" s="55"/>
      <c r="D55" s="56"/>
      <c r="E55" s="51"/>
      <c r="F55" s="52"/>
      <c r="G55" s="53">
        <f>D55*$F$2*$F$3*F55*$F$5/12</f>
        <v>0</v>
      </c>
      <c r="H55" s="53">
        <f t="shared" si="10"/>
        <v>0</v>
      </c>
      <c r="I55" s="53">
        <f>D55*$F$2*$F$4*E55*$F$5/12</f>
        <v>0</v>
      </c>
      <c r="J55" s="53">
        <f t="shared" si="11"/>
        <v>0</v>
      </c>
      <c r="K55" s="52"/>
      <c r="L55" s="53">
        <f t="shared" si="4"/>
        <v>0</v>
      </c>
      <c r="M55" s="53">
        <f>L55*$L$4</f>
        <v>0</v>
      </c>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row>
  </sheetData>
  <mergeCells count="11">
    <mergeCell ref="B8:M8"/>
    <mergeCell ref="C6:E6"/>
    <mergeCell ref="C5:E5"/>
    <mergeCell ref="C7:E7"/>
    <mergeCell ref="I2:K2"/>
    <mergeCell ref="I4:K4"/>
    <mergeCell ref="I5:K5"/>
    <mergeCell ref="C2:E2"/>
    <mergeCell ref="C3:E3"/>
    <mergeCell ref="C4:E4"/>
    <mergeCell ref="I3:K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topLeftCell="A10" workbookViewId="0">
      <selection activeCell="G3" sqref="G3"/>
    </sheetView>
  </sheetViews>
  <sheetFormatPr defaultColWidth="7.09765625" defaultRowHeight="13.2" x14ac:dyDescent="0.25"/>
  <cols>
    <col min="1" max="1" width="3" style="1" customWidth="1"/>
    <col min="2" max="2" width="20.8984375" style="1" customWidth="1"/>
    <col min="3" max="3" width="19.59765625" style="1" customWidth="1"/>
    <col min="4" max="4" width="26" style="1" customWidth="1"/>
    <col min="5" max="5" width="21.8984375" style="1" customWidth="1"/>
    <col min="6" max="6" width="17.59765625" style="1" customWidth="1"/>
    <col min="7" max="8" width="17.59765625" style="2" customWidth="1"/>
    <col min="9" max="9" width="18.19921875" style="17" customWidth="1"/>
    <col min="10" max="11" width="15.09765625" style="17" customWidth="1"/>
    <col min="12" max="37" width="7.09765625" style="17"/>
    <col min="38" max="16384" width="7.09765625" style="1"/>
  </cols>
  <sheetData>
    <row r="1" spans="2:39" s="32" customFormat="1" ht="24.75" customHeight="1" x14ac:dyDescent="0.4">
      <c r="B1" s="59" t="s">
        <v>39</v>
      </c>
      <c r="D1" s="33"/>
      <c r="H1" s="33"/>
      <c r="I1" s="33"/>
      <c r="J1" s="33"/>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2:39" ht="42.75" customHeight="1" x14ac:dyDescent="0.25">
      <c r="B2" s="117" t="s">
        <v>75</v>
      </c>
      <c r="C2" s="23" t="s">
        <v>138</v>
      </c>
      <c r="D2" s="118" t="s">
        <v>41</v>
      </c>
      <c r="E2" s="118"/>
      <c r="F2" s="118"/>
      <c r="G2" s="24">
        <v>0.06</v>
      </c>
    </row>
    <row r="3" spans="2:39" ht="36.75" customHeight="1" x14ac:dyDescent="0.25">
      <c r="B3" s="117"/>
      <c r="C3" s="11" t="s">
        <v>12</v>
      </c>
      <c r="D3" s="118" t="s">
        <v>21</v>
      </c>
      <c r="E3" s="118"/>
      <c r="F3" s="118"/>
      <c r="G3" s="25">
        <v>12</v>
      </c>
    </row>
    <row r="4" spans="2:39" ht="51.75" customHeight="1" x14ac:dyDescent="0.25">
      <c r="B4" s="117"/>
      <c r="C4" s="11" t="s">
        <v>13</v>
      </c>
      <c r="D4" s="118" t="s">
        <v>25</v>
      </c>
      <c r="E4" s="118"/>
      <c r="F4" s="118"/>
      <c r="G4" s="27"/>
    </row>
    <row r="5" spans="2:39" ht="42" customHeight="1" x14ac:dyDescent="0.25">
      <c r="B5" s="117" t="s">
        <v>136</v>
      </c>
      <c r="C5" s="23" t="s">
        <v>137</v>
      </c>
      <c r="D5" s="118" t="s">
        <v>41</v>
      </c>
      <c r="E5" s="118"/>
      <c r="F5" s="118"/>
      <c r="G5" s="24">
        <v>0.1</v>
      </c>
    </row>
    <row r="6" spans="2:39" ht="37.5" customHeight="1" x14ac:dyDescent="0.25">
      <c r="B6" s="117"/>
      <c r="C6" s="11" t="s">
        <v>12</v>
      </c>
      <c r="D6" s="118" t="s">
        <v>21</v>
      </c>
      <c r="E6" s="118"/>
      <c r="F6" s="118"/>
      <c r="G6" s="25">
        <v>12</v>
      </c>
    </row>
    <row r="7" spans="2:39" ht="51.75" customHeight="1" x14ac:dyDescent="0.25">
      <c r="B7" s="117"/>
      <c r="C7" s="11" t="s">
        <v>13</v>
      </c>
      <c r="D7" s="118" t="s">
        <v>25</v>
      </c>
      <c r="E7" s="118"/>
      <c r="F7" s="118"/>
      <c r="G7" s="27"/>
    </row>
    <row r="8" spans="2:39" ht="44.25" customHeight="1" x14ac:dyDescent="0.25">
      <c r="B8" s="117" t="s">
        <v>140</v>
      </c>
      <c r="C8" s="23" t="s">
        <v>139</v>
      </c>
      <c r="D8" s="118" t="s">
        <v>41</v>
      </c>
      <c r="E8" s="118"/>
      <c r="F8" s="118"/>
      <c r="G8" s="24">
        <v>0.16</v>
      </c>
      <c r="H8" s="21"/>
      <c r="I8" s="21"/>
      <c r="J8" s="20"/>
      <c r="K8" s="1"/>
    </row>
    <row r="9" spans="2:39" ht="34.5" customHeight="1" x14ac:dyDescent="0.25">
      <c r="B9" s="117"/>
      <c r="C9" s="11" t="s">
        <v>12</v>
      </c>
      <c r="D9" s="118" t="s">
        <v>21</v>
      </c>
      <c r="E9" s="118"/>
      <c r="F9" s="118"/>
      <c r="G9" s="25">
        <v>12</v>
      </c>
      <c r="H9" s="22"/>
      <c r="I9" s="22"/>
      <c r="J9" s="20"/>
      <c r="K9" s="1"/>
    </row>
    <row r="10" spans="2:39" ht="51.75" customHeight="1" x14ac:dyDescent="0.25">
      <c r="B10" s="117"/>
      <c r="C10" s="11" t="s">
        <v>13</v>
      </c>
      <c r="D10" s="118" t="s">
        <v>25</v>
      </c>
      <c r="E10" s="118"/>
      <c r="F10" s="118"/>
      <c r="G10" s="27"/>
    </row>
    <row r="11" spans="2:39" ht="15" customHeight="1" x14ac:dyDescent="0.25"/>
    <row r="12" spans="2:39" s="3" customFormat="1" ht="87.75" customHeight="1" x14ac:dyDescent="0.3">
      <c r="B12" s="12" t="s">
        <v>1</v>
      </c>
      <c r="C12" s="12" t="s">
        <v>0</v>
      </c>
      <c r="D12" s="13" t="s">
        <v>4</v>
      </c>
      <c r="E12" s="14" t="str">
        <f>(C2) &amp; " in need of " &amp; (B2)</f>
        <v>Children 6-23 months in need of BSFP</v>
      </c>
      <c r="F12" s="15" t="str">
        <f>"Cluster targeted caseload for " &amp; (B2)</f>
        <v>Cluster targeted caseload for BSFP</v>
      </c>
      <c r="G12" s="14" t="str">
        <f>(C5) &amp; " in need of " &amp; (B5)</f>
        <v>children 0-24 months and PW in need of IYCF counselling</v>
      </c>
      <c r="H12" s="15" t="str">
        <f>"Cluster targeted caseload for " &amp; (B5)</f>
        <v>Cluster targeted caseload for IYCF counselling</v>
      </c>
      <c r="I12" s="14" t="str">
        <f>(C8) &amp; " in need of " &amp; (B8)</f>
        <v>6-59 months in need of Screening and referral</v>
      </c>
      <c r="J12" s="15" t="str">
        <f>"Cluster targeted caseload for " &amp; (B8)</f>
        <v>Cluster targeted caseload for Screening and referral</v>
      </c>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2:39" s="9" customFormat="1" ht="125.25" customHeight="1" x14ac:dyDescent="0.3">
      <c r="B13" s="16" t="s">
        <v>2</v>
      </c>
      <c r="C13" s="16" t="s">
        <v>3</v>
      </c>
      <c r="D13" s="16" t="s">
        <v>11</v>
      </c>
      <c r="E13" s="10" t="s">
        <v>14</v>
      </c>
      <c r="F13" s="10" t="s">
        <v>14</v>
      </c>
      <c r="G13" s="10" t="s">
        <v>14</v>
      </c>
      <c r="H13" s="10" t="s">
        <v>14</v>
      </c>
      <c r="I13" s="10" t="s">
        <v>14</v>
      </c>
      <c r="J13" s="10" t="s">
        <v>14</v>
      </c>
    </row>
    <row r="14" spans="2:39" s="9" customFormat="1" ht="17.25" hidden="1" customHeight="1" x14ac:dyDescent="0.3">
      <c r="B14" s="16" t="str">
        <f>B12</f>
        <v>Admin 1</v>
      </c>
      <c r="C14" s="16" t="str">
        <f t="shared" ref="C14:J14" si="0">C12</f>
        <v>Admin 2</v>
      </c>
      <c r="D14" s="16" t="str">
        <f t="shared" si="0"/>
        <v>Population per admin 2 as of year you are doing calculations for</v>
      </c>
      <c r="E14" s="16" t="str">
        <f t="shared" si="0"/>
        <v>Children 6-23 months in need of BSFP</v>
      </c>
      <c r="F14" s="16" t="str">
        <f t="shared" si="0"/>
        <v>Cluster targeted caseload for BSFP</v>
      </c>
      <c r="G14" s="16" t="str">
        <f t="shared" si="0"/>
        <v>children 0-24 months and PW in need of IYCF counselling</v>
      </c>
      <c r="H14" s="16" t="str">
        <f t="shared" si="0"/>
        <v>Cluster targeted caseload for IYCF counselling</v>
      </c>
      <c r="I14" s="16" t="str">
        <f t="shared" si="0"/>
        <v>6-59 months in need of Screening and referral</v>
      </c>
      <c r="J14" s="16" t="str">
        <f t="shared" si="0"/>
        <v>Cluster targeted caseload for Screening and referral</v>
      </c>
    </row>
    <row r="15" spans="2:39" s="6" customFormat="1" ht="13.8" x14ac:dyDescent="0.25">
      <c r="B15" s="50" t="s">
        <v>102</v>
      </c>
      <c r="C15" s="50"/>
      <c r="D15" s="102">
        <v>966789</v>
      </c>
      <c r="E15" s="4">
        <f>D15*$G$2*$G$3/12</f>
        <v>58007.34</v>
      </c>
      <c r="F15" s="4">
        <f>E15*$G$4</f>
        <v>0</v>
      </c>
      <c r="G15" s="4">
        <f>D15*$G$5*$G$6/12</f>
        <v>96678.900000000009</v>
      </c>
      <c r="H15" s="4">
        <f>G15*$G$7</f>
        <v>0</v>
      </c>
      <c r="I15" s="4">
        <f>D15*$G$8*$G$9/12</f>
        <v>154686.24</v>
      </c>
      <c r="J15" s="4">
        <f>I15*$G$10</f>
        <v>0</v>
      </c>
    </row>
    <row r="16" spans="2:39" s="7" customFormat="1" ht="13.8" x14ac:dyDescent="0.3">
      <c r="B16" s="55" t="s">
        <v>103</v>
      </c>
      <c r="C16" s="55"/>
      <c r="D16" s="103">
        <v>504185</v>
      </c>
      <c r="E16" s="5">
        <f t="shared" ref="E16:E55" si="1">D16*$G$2*$G$3/12</f>
        <v>30251.099999999995</v>
      </c>
      <c r="F16" s="5">
        <f t="shared" ref="F16:F55" si="2">E16*$G$4</f>
        <v>0</v>
      </c>
      <c r="G16" s="5">
        <f t="shared" ref="G16:G55" si="3">D16*$G$5*$G$6/12</f>
        <v>50418.5</v>
      </c>
      <c r="H16" s="5">
        <f t="shared" ref="H16:H55" si="4">G16*$G$7</f>
        <v>0</v>
      </c>
      <c r="I16" s="5">
        <f t="shared" ref="I16:I55" si="5">D16*$G$8*$G$9/12</f>
        <v>80669.600000000006</v>
      </c>
      <c r="J16" s="5">
        <f t="shared" ref="J16:J55" si="6">I16*$G$10</f>
        <v>0</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2:37" s="7" customFormat="1" ht="13.8" x14ac:dyDescent="0.3">
      <c r="B17" s="55" t="s">
        <v>104</v>
      </c>
      <c r="C17" s="55"/>
      <c r="D17" s="103">
        <v>926969</v>
      </c>
      <c r="E17" s="5">
        <f t="shared" si="1"/>
        <v>55618.139999999992</v>
      </c>
      <c r="F17" s="5">
        <f t="shared" si="2"/>
        <v>0</v>
      </c>
      <c r="G17" s="5">
        <f t="shared" si="3"/>
        <v>92696.900000000009</v>
      </c>
      <c r="H17" s="5">
        <f t="shared" si="4"/>
        <v>0</v>
      </c>
      <c r="I17" s="5">
        <f t="shared" si="5"/>
        <v>148315.04</v>
      </c>
      <c r="J17" s="5">
        <f t="shared" si="6"/>
        <v>0</v>
      </c>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2:37" s="7" customFormat="1" ht="13.8" x14ac:dyDescent="0.3">
      <c r="B18" s="55" t="s">
        <v>105</v>
      </c>
      <c r="C18" s="55"/>
      <c r="D18" s="103">
        <v>1353626</v>
      </c>
      <c r="E18" s="5">
        <f t="shared" si="1"/>
        <v>81217.56</v>
      </c>
      <c r="F18" s="5">
        <f t="shared" si="2"/>
        <v>0</v>
      </c>
      <c r="G18" s="5">
        <f t="shared" si="3"/>
        <v>135362.6</v>
      </c>
      <c r="H18" s="5">
        <f t="shared" si="4"/>
        <v>0</v>
      </c>
      <c r="I18" s="5">
        <f t="shared" si="5"/>
        <v>216580.16</v>
      </c>
      <c r="J18" s="5">
        <f t="shared" si="6"/>
        <v>0</v>
      </c>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s="7" customFormat="1" ht="13.8" x14ac:dyDescent="0.3">
      <c r="B19" s="55" t="s">
        <v>106</v>
      </c>
      <c r="C19" s="55"/>
      <c r="D19" s="103">
        <v>454633</v>
      </c>
      <c r="E19" s="5">
        <f t="shared" si="1"/>
        <v>27277.98</v>
      </c>
      <c r="F19" s="5">
        <f t="shared" si="2"/>
        <v>0</v>
      </c>
      <c r="G19" s="5">
        <f t="shared" si="3"/>
        <v>45463.30000000001</v>
      </c>
      <c r="H19" s="5">
        <f t="shared" si="4"/>
        <v>0</v>
      </c>
      <c r="I19" s="5">
        <f t="shared" si="5"/>
        <v>72741.279999999999</v>
      </c>
      <c r="J19" s="5">
        <f t="shared" si="6"/>
        <v>0</v>
      </c>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2:37" s="7" customFormat="1" ht="13.8" x14ac:dyDescent="0.3">
      <c r="B20" s="55" t="s">
        <v>107</v>
      </c>
      <c r="C20" s="55"/>
      <c r="D20" s="103">
        <v>468178</v>
      </c>
      <c r="E20" s="5">
        <f t="shared" si="1"/>
        <v>28090.680000000004</v>
      </c>
      <c r="F20" s="5">
        <f t="shared" si="2"/>
        <v>0</v>
      </c>
      <c r="G20" s="5">
        <f t="shared" si="3"/>
        <v>46817.80000000001</v>
      </c>
      <c r="H20" s="5">
        <f t="shared" si="4"/>
        <v>0</v>
      </c>
      <c r="I20" s="5">
        <f t="shared" si="5"/>
        <v>74908.479999999996</v>
      </c>
      <c r="J20" s="5">
        <f t="shared" si="6"/>
        <v>0</v>
      </c>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2:37" s="7" customFormat="1" ht="13.8" x14ac:dyDescent="0.3">
      <c r="B21" s="55" t="s">
        <v>108</v>
      </c>
      <c r="C21" s="55"/>
      <c r="D21" s="103">
        <v>515973</v>
      </c>
      <c r="E21" s="5">
        <f t="shared" si="1"/>
        <v>30958.379999999994</v>
      </c>
      <c r="F21" s="5">
        <f t="shared" si="2"/>
        <v>0</v>
      </c>
      <c r="G21" s="5">
        <f t="shared" si="3"/>
        <v>51597.30000000001</v>
      </c>
      <c r="H21" s="5">
        <f t="shared" si="4"/>
        <v>0</v>
      </c>
      <c r="I21" s="5">
        <f t="shared" si="5"/>
        <v>82555.680000000008</v>
      </c>
      <c r="J21" s="5">
        <f t="shared" si="6"/>
        <v>0</v>
      </c>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s="7" customFormat="1" ht="13.8" x14ac:dyDescent="0.3">
      <c r="B22" s="55" t="s">
        <v>109</v>
      </c>
      <c r="C22" s="55"/>
      <c r="D22" s="103">
        <v>1015335</v>
      </c>
      <c r="E22" s="5">
        <f t="shared" si="1"/>
        <v>60920.1</v>
      </c>
      <c r="F22" s="5">
        <f t="shared" si="2"/>
        <v>0</v>
      </c>
      <c r="G22" s="5">
        <f t="shared" si="3"/>
        <v>101533.5</v>
      </c>
      <c r="H22" s="5">
        <f t="shared" si="4"/>
        <v>0</v>
      </c>
      <c r="I22" s="5">
        <f t="shared" si="5"/>
        <v>162453.6</v>
      </c>
      <c r="J22" s="5">
        <f t="shared" si="6"/>
        <v>0</v>
      </c>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2:37" s="7" customFormat="1" ht="13.8" x14ac:dyDescent="0.3">
      <c r="B23" s="55" t="s">
        <v>110</v>
      </c>
      <c r="C23" s="55"/>
      <c r="D23" s="103">
        <v>1249376</v>
      </c>
      <c r="E23" s="5">
        <f t="shared" si="1"/>
        <v>74962.559999999998</v>
      </c>
      <c r="F23" s="5">
        <f t="shared" si="2"/>
        <v>0</v>
      </c>
      <c r="G23" s="5">
        <f t="shared" si="3"/>
        <v>124937.60000000002</v>
      </c>
      <c r="H23" s="5">
        <f t="shared" si="4"/>
        <v>0</v>
      </c>
      <c r="I23" s="5">
        <f t="shared" si="5"/>
        <v>199900.16</v>
      </c>
      <c r="J23" s="5">
        <f t="shared" si="6"/>
        <v>0</v>
      </c>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2:37" s="7" customFormat="1" ht="13.8" x14ac:dyDescent="0.3">
      <c r="B24" s="55" t="s">
        <v>111</v>
      </c>
      <c r="C24" s="55"/>
      <c r="D24" s="103">
        <v>701653</v>
      </c>
      <c r="E24" s="5">
        <f t="shared" si="1"/>
        <v>42099.18</v>
      </c>
      <c r="F24" s="5">
        <f t="shared" si="2"/>
        <v>0</v>
      </c>
      <c r="G24" s="5">
        <f t="shared" si="3"/>
        <v>70165.3</v>
      </c>
      <c r="H24" s="5">
        <f t="shared" si="4"/>
        <v>0</v>
      </c>
      <c r="I24" s="5">
        <f t="shared" si="5"/>
        <v>112264.48</v>
      </c>
      <c r="J24" s="5">
        <f t="shared" si="6"/>
        <v>0</v>
      </c>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s="7" customFormat="1" ht="13.8" x14ac:dyDescent="0.3">
      <c r="B25" s="55" t="s">
        <v>112</v>
      </c>
      <c r="C25" s="55"/>
      <c r="D25" s="103">
        <v>940237</v>
      </c>
      <c r="E25" s="5">
        <f t="shared" si="1"/>
        <v>56414.22</v>
      </c>
      <c r="F25" s="5">
        <f t="shared" si="2"/>
        <v>0</v>
      </c>
      <c r="G25" s="5">
        <f t="shared" si="3"/>
        <v>94023.700000000012</v>
      </c>
      <c r="H25" s="5">
        <f t="shared" si="4"/>
        <v>0</v>
      </c>
      <c r="I25" s="5">
        <f t="shared" si="5"/>
        <v>150437.92000000001</v>
      </c>
      <c r="J25" s="5">
        <f t="shared" si="6"/>
        <v>0</v>
      </c>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2:37" s="7" customFormat="1" ht="13.8" x14ac:dyDescent="0.3">
      <c r="B26" s="55" t="s">
        <v>113</v>
      </c>
      <c r="C26" s="55"/>
      <c r="D26" s="103">
        <v>1928327</v>
      </c>
      <c r="E26" s="5">
        <f t="shared" si="1"/>
        <v>115699.62</v>
      </c>
      <c r="F26" s="5">
        <f t="shared" si="2"/>
        <v>0</v>
      </c>
      <c r="G26" s="5">
        <f t="shared" si="3"/>
        <v>192832.70000000004</v>
      </c>
      <c r="H26" s="5">
        <f t="shared" si="4"/>
        <v>0</v>
      </c>
      <c r="I26" s="5">
        <f t="shared" si="5"/>
        <v>308532.32</v>
      </c>
      <c r="J26" s="5">
        <f t="shared" si="6"/>
        <v>0</v>
      </c>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2:37" s="7" customFormat="1" ht="13.8" x14ac:dyDescent="0.3">
      <c r="B27" s="55" t="s">
        <v>114</v>
      </c>
      <c r="C27" s="55"/>
      <c r="D27" s="103">
        <v>549900</v>
      </c>
      <c r="E27" s="5">
        <f t="shared" si="1"/>
        <v>32994</v>
      </c>
      <c r="F27" s="5">
        <f t="shared" si="2"/>
        <v>0</v>
      </c>
      <c r="G27" s="5">
        <f t="shared" si="3"/>
        <v>54990</v>
      </c>
      <c r="H27" s="5">
        <f t="shared" si="4"/>
        <v>0</v>
      </c>
      <c r="I27" s="5">
        <f t="shared" si="5"/>
        <v>87984</v>
      </c>
      <c r="J27" s="5">
        <f t="shared" si="6"/>
        <v>0</v>
      </c>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s="7" customFormat="1" ht="13.8" x14ac:dyDescent="0.3">
      <c r="B28" s="55" t="s">
        <v>115</v>
      </c>
      <c r="C28" s="55"/>
      <c r="D28" s="103">
        <v>4523718</v>
      </c>
      <c r="E28" s="5">
        <f t="shared" si="1"/>
        <v>271423.08</v>
      </c>
      <c r="F28" s="5">
        <f t="shared" si="2"/>
        <v>0</v>
      </c>
      <c r="G28" s="5">
        <f t="shared" si="3"/>
        <v>452371.80000000005</v>
      </c>
      <c r="H28" s="5">
        <f t="shared" si="4"/>
        <v>0</v>
      </c>
      <c r="I28" s="5">
        <f t="shared" si="5"/>
        <v>723794.88</v>
      </c>
      <c r="J28" s="5">
        <f t="shared" si="6"/>
        <v>0</v>
      </c>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2:37" s="7" customFormat="1" ht="13.8" x14ac:dyDescent="0.3">
      <c r="B29" s="55" t="s">
        <v>116</v>
      </c>
      <c r="C29" s="55"/>
      <c r="D29" s="103">
        <v>1252786</v>
      </c>
      <c r="E29" s="5">
        <f t="shared" si="1"/>
        <v>75167.16</v>
      </c>
      <c r="F29" s="5">
        <f t="shared" si="2"/>
        <v>0</v>
      </c>
      <c r="G29" s="5">
        <f t="shared" si="3"/>
        <v>125278.60000000002</v>
      </c>
      <c r="H29" s="5">
        <f t="shared" si="4"/>
        <v>0</v>
      </c>
      <c r="I29" s="5">
        <f t="shared" si="5"/>
        <v>200445.76</v>
      </c>
      <c r="J29" s="5">
        <f t="shared" si="6"/>
        <v>0</v>
      </c>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2:37" s="7" customFormat="1" ht="13.8" x14ac:dyDescent="0.3">
      <c r="B30" s="55" t="s">
        <v>117</v>
      </c>
      <c r="C30" s="55"/>
      <c r="D30" s="103">
        <v>448245</v>
      </c>
      <c r="E30" s="5">
        <f t="shared" si="1"/>
        <v>26894.7</v>
      </c>
      <c r="F30" s="5">
        <f t="shared" si="2"/>
        <v>0</v>
      </c>
      <c r="G30" s="5">
        <f t="shared" si="3"/>
        <v>44824.5</v>
      </c>
      <c r="H30" s="5">
        <f t="shared" si="4"/>
        <v>0</v>
      </c>
      <c r="I30" s="5">
        <f t="shared" si="5"/>
        <v>71719.199999999997</v>
      </c>
      <c r="J30" s="5">
        <f t="shared" si="6"/>
        <v>0</v>
      </c>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s="7" customFormat="1" ht="13.8" x14ac:dyDescent="0.3">
      <c r="B31" s="55" t="s">
        <v>118</v>
      </c>
      <c r="C31" s="55"/>
      <c r="D31" s="103">
        <v>584075</v>
      </c>
      <c r="E31" s="5">
        <f t="shared" si="1"/>
        <v>35044.5</v>
      </c>
      <c r="F31" s="5">
        <f t="shared" si="2"/>
        <v>0</v>
      </c>
      <c r="G31" s="5">
        <f t="shared" si="3"/>
        <v>58407.5</v>
      </c>
      <c r="H31" s="5">
        <f t="shared" si="4"/>
        <v>0</v>
      </c>
      <c r="I31" s="5">
        <f t="shared" si="5"/>
        <v>93452</v>
      </c>
      <c r="J31" s="5">
        <f t="shared" si="6"/>
        <v>0</v>
      </c>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2:37" s="7" customFormat="1" ht="13.8" x14ac:dyDescent="0.3">
      <c r="B32" s="55" t="s">
        <v>119</v>
      </c>
      <c r="C32" s="55"/>
      <c r="D32" s="103">
        <v>458130</v>
      </c>
      <c r="E32" s="5">
        <f t="shared" si="1"/>
        <v>27487.8</v>
      </c>
      <c r="F32" s="5">
        <f t="shared" si="2"/>
        <v>0</v>
      </c>
      <c r="G32" s="5">
        <f t="shared" si="3"/>
        <v>45813</v>
      </c>
      <c r="H32" s="5">
        <f t="shared" si="4"/>
        <v>0</v>
      </c>
      <c r="I32" s="5">
        <f t="shared" si="5"/>
        <v>73300.800000000003</v>
      </c>
      <c r="J32" s="5">
        <f t="shared" si="6"/>
        <v>0</v>
      </c>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2:37" s="7" customFormat="1" ht="13.8" x14ac:dyDescent="0.3">
      <c r="B33" s="55" t="s">
        <v>120</v>
      </c>
      <c r="C33" s="55"/>
      <c r="D33" s="103">
        <v>1029473</v>
      </c>
      <c r="E33" s="5">
        <f t="shared" si="1"/>
        <v>61768.38</v>
      </c>
      <c r="F33" s="5">
        <f t="shared" si="2"/>
        <v>0</v>
      </c>
      <c r="G33" s="5">
        <f t="shared" si="3"/>
        <v>102947.3</v>
      </c>
      <c r="H33" s="5">
        <f t="shared" si="4"/>
        <v>0</v>
      </c>
      <c r="I33" s="5">
        <f t="shared" si="5"/>
        <v>164715.68</v>
      </c>
      <c r="J33" s="5">
        <f t="shared" si="6"/>
        <v>0</v>
      </c>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s="7" customFormat="1" ht="13.8" x14ac:dyDescent="0.3">
      <c r="B34" s="55" t="s">
        <v>121</v>
      </c>
      <c r="C34" s="55"/>
      <c r="D34" s="103">
        <v>452922</v>
      </c>
      <c r="E34" s="5">
        <f t="shared" si="1"/>
        <v>27175.319999999996</v>
      </c>
      <c r="F34" s="5">
        <f t="shared" si="2"/>
        <v>0</v>
      </c>
      <c r="G34" s="5">
        <f t="shared" si="3"/>
        <v>45292.200000000004</v>
      </c>
      <c r="H34" s="5">
        <f t="shared" si="4"/>
        <v>0</v>
      </c>
      <c r="I34" s="5">
        <f t="shared" si="5"/>
        <v>72467.520000000004</v>
      </c>
      <c r="J34" s="5">
        <f t="shared" si="6"/>
        <v>0</v>
      </c>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2:37" s="7" customFormat="1" ht="13.8" x14ac:dyDescent="0.3">
      <c r="B35" s="55" t="s">
        <v>122</v>
      </c>
      <c r="C35" s="55"/>
      <c r="D35" s="103">
        <v>398535</v>
      </c>
      <c r="E35" s="5">
        <f t="shared" si="1"/>
        <v>23912.099999999995</v>
      </c>
      <c r="F35" s="5">
        <f t="shared" si="2"/>
        <v>0</v>
      </c>
      <c r="G35" s="5">
        <f t="shared" si="3"/>
        <v>39853.5</v>
      </c>
      <c r="H35" s="5">
        <f t="shared" si="4"/>
        <v>0</v>
      </c>
      <c r="I35" s="5">
        <f t="shared" si="5"/>
        <v>63765.599999999999</v>
      </c>
      <c r="J35" s="5">
        <f t="shared" si="6"/>
        <v>0</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2:37" s="7" customFormat="1" ht="13.8" x14ac:dyDescent="0.3">
      <c r="B36" s="55" t="s">
        <v>123</v>
      </c>
      <c r="C36" s="55"/>
      <c r="D36" s="103">
        <v>1545448</v>
      </c>
      <c r="E36" s="5">
        <f t="shared" si="1"/>
        <v>92726.87999999999</v>
      </c>
      <c r="F36" s="5">
        <f t="shared" si="2"/>
        <v>0</v>
      </c>
      <c r="G36" s="5">
        <f t="shared" si="3"/>
        <v>154544.80000000002</v>
      </c>
      <c r="H36" s="5">
        <f t="shared" si="4"/>
        <v>0</v>
      </c>
      <c r="I36" s="5">
        <f t="shared" si="5"/>
        <v>247271.68000000002</v>
      </c>
      <c r="J36" s="5">
        <f t="shared" si="6"/>
        <v>0</v>
      </c>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s="7" customFormat="1" ht="13.8" x14ac:dyDescent="0.3">
      <c r="B37" s="55" t="s">
        <v>124</v>
      </c>
      <c r="C37" s="55"/>
      <c r="D37" s="103">
        <v>167863</v>
      </c>
      <c r="E37" s="5">
        <f t="shared" si="1"/>
        <v>10071.779999999999</v>
      </c>
      <c r="F37" s="5">
        <f t="shared" si="2"/>
        <v>0</v>
      </c>
      <c r="G37" s="5">
        <f t="shared" si="3"/>
        <v>16786.3</v>
      </c>
      <c r="H37" s="5">
        <f t="shared" si="4"/>
        <v>0</v>
      </c>
      <c r="I37" s="5">
        <f t="shared" si="5"/>
        <v>26858.080000000002</v>
      </c>
      <c r="J37" s="5">
        <f t="shared" si="6"/>
        <v>0</v>
      </c>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2:37" s="7" customFormat="1" ht="13.8" x14ac:dyDescent="0.3">
      <c r="B38" s="55" t="s">
        <v>125</v>
      </c>
      <c r="C38" s="55"/>
      <c r="D38" s="103">
        <v>150391</v>
      </c>
      <c r="E38" s="5">
        <f t="shared" si="1"/>
        <v>9023.4599999999991</v>
      </c>
      <c r="F38" s="5">
        <f t="shared" si="2"/>
        <v>0</v>
      </c>
      <c r="G38" s="5">
        <f t="shared" si="3"/>
        <v>15039.1</v>
      </c>
      <c r="H38" s="5">
        <f t="shared" si="4"/>
        <v>0</v>
      </c>
      <c r="I38" s="5">
        <f t="shared" si="5"/>
        <v>24062.560000000001</v>
      </c>
      <c r="J38" s="5">
        <f t="shared" si="6"/>
        <v>0</v>
      </c>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2:37" s="7" customFormat="1" ht="13.8" x14ac:dyDescent="0.3">
      <c r="B39" s="55" t="s">
        <v>126</v>
      </c>
      <c r="C39" s="55"/>
      <c r="D39" s="103">
        <v>441883</v>
      </c>
      <c r="E39" s="5">
        <f t="shared" si="1"/>
        <v>26512.98</v>
      </c>
      <c r="F39" s="5">
        <f t="shared" si="2"/>
        <v>0</v>
      </c>
      <c r="G39" s="5">
        <f t="shared" si="3"/>
        <v>44188.30000000001</v>
      </c>
      <c r="H39" s="5">
        <f t="shared" si="4"/>
        <v>0</v>
      </c>
      <c r="I39" s="5">
        <f t="shared" si="5"/>
        <v>70701.279999999999</v>
      </c>
      <c r="J39" s="5">
        <f t="shared" si="6"/>
        <v>0</v>
      </c>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s="7" customFormat="1" ht="13.8" x14ac:dyDescent="0.3">
      <c r="B40" s="55" t="s">
        <v>127</v>
      </c>
      <c r="C40" s="55"/>
      <c r="D40" s="103">
        <v>561200</v>
      </c>
      <c r="E40" s="5">
        <f t="shared" si="1"/>
        <v>33672</v>
      </c>
      <c r="F40" s="5">
        <f t="shared" si="2"/>
        <v>0</v>
      </c>
      <c r="G40" s="5">
        <f t="shared" si="3"/>
        <v>56120</v>
      </c>
      <c r="H40" s="5">
        <f t="shared" si="4"/>
        <v>0</v>
      </c>
      <c r="I40" s="5">
        <f t="shared" si="5"/>
        <v>89792</v>
      </c>
      <c r="J40" s="5">
        <f t="shared" si="6"/>
        <v>0</v>
      </c>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2:37" s="7" customFormat="1" ht="13.8" x14ac:dyDescent="0.3">
      <c r="B41" s="55" t="s">
        <v>128</v>
      </c>
      <c r="C41" s="55"/>
      <c r="D41" s="103">
        <v>156001</v>
      </c>
      <c r="E41" s="5">
        <f t="shared" si="1"/>
        <v>9360.06</v>
      </c>
      <c r="F41" s="5">
        <f t="shared" si="2"/>
        <v>0</v>
      </c>
      <c r="G41" s="5">
        <f t="shared" si="3"/>
        <v>15600.1</v>
      </c>
      <c r="H41" s="5">
        <f t="shared" si="4"/>
        <v>0</v>
      </c>
      <c r="I41" s="5">
        <f t="shared" si="5"/>
        <v>24960.16</v>
      </c>
      <c r="J41" s="5">
        <f t="shared" si="6"/>
        <v>0</v>
      </c>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2:37" s="7" customFormat="1" ht="13.8" x14ac:dyDescent="0.3">
      <c r="B42" s="55" t="s">
        <v>129</v>
      </c>
      <c r="C42" s="55"/>
      <c r="D42" s="103">
        <v>675795</v>
      </c>
      <c r="E42" s="5">
        <f t="shared" si="1"/>
        <v>40547.699999999997</v>
      </c>
      <c r="F42" s="5">
        <f t="shared" si="2"/>
        <v>0</v>
      </c>
      <c r="G42" s="5">
        <f t="shared" si="3"/>
        <v>67579.5</v>
      </c>
      <c r="H42" s="5">
        <f t="shared" si="4"/>
        <v>0</v>
      </c>
      <c r="I42" s="5">
        <f t="shared" si="5"/>
        <v>108127.2</v>
      </c>
      <c r="J42" s="5">
        <f t="shared" si="6"/>
        <v>0</v>
      </c>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2:37" s="7" customFormat="1" ht="13.8" x14ac:dyDescent="0.3">
      <c r="B43" s="55" t="s">
        <v>130</v>
      </c>
      <c r="C43" s="55"/>
      <c r="D43" s="103">
        <v>394487</v>
      </c>
      <c r="E43" s="5">
        <f t="shared" si="1"/>
        <v>23669.219999999998</v>
      </c>
      <c r="F43" s="5">
        <f t="shared" si="2"/>
        <v>0</v>
      </c>
      <c r="G43" s="5">
        <f t="shared" si="3"/>
        <v>39448.700000000004</v>
      </c>
      <c r="H43" s="5">
        <f t="shared" si="4"/>
        <v>0</v>
      </c>
      <c r="I43" s="5">
        <f t="shared" si="5"/>
        <v>63117.920000000006</v>
      </c>
      <c r="J43" s="5">
        <f t="shared" si="6"/>
        <v>0</v>
      </c>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2:37" s="7" customFormat="1" ht="13.8" x14ac:dyDescent="0.3">
      <c r="B44" s="55" t="s">
        <v>131</v>
      </c>
      <c r="C44" s="55"/>
      <c r="D44" s="103">
        <v>569043</v>
      </c>
      <c r="E44" s="5">
        <f t="shared" si="1"/>
        <v>34142.58</v>
      </c>
      <c r="F44" s="5">
        <f t="shared" si="2"/>
        <v>0</v>
      </c>
      <c r="G44" s="5">
        <f t="shared" si="3"/>
        <v>56904.30000000001</v>
      </c>
      <c r="H44" s="5">
        <f t="shared" si="4"/>
        <v>0</v>
      </c>
      <c r="I44" s="5">
        <f t="shared" si="5"/>
        <v>91046.88</v>
      </c>
      <c r="J44" s="5">
        <f t="shared" si="6"/>
        <v>0</v>
      </c>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2:37" s="7" customFormat="1" ht="13.8" x14ac:dyDescent="0.3">
      <c r="B45" s="55" t="s">
        <v>132</v>
      </c>
      <c r="C45" s="55"/>
      <c r="D45" s="103">
        <v>1000336</v>
      </c>
      <c r="E45" s="5">
        <f t="shared" si="1"/>
        <v>60020.159999999996</v>
      </c>
      <c r="F45" s="5">
        <f t="shared" si="2"/>
        <v>0</v>
      </c>
      <c r="G45" s="5">
        <f t="shared" si="3"/>
        <v>100033.60000000002</v>
      </c>
      <c r="H45" s="5">
        <f t="shared" si="4"/>
        <v>0</v>
      </c>
      <c r="I45" s="5">
        <f t="shared" si="5"/>
        <v>160053.76000000001</v>
      </c>
      <c r="J45" s="5">
        <f t="shared" si="6"/>
        <v>0</v>
      </c>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2:37" s="7" customFormat="1" ht="13.8" x14ac:dyDescent="0.3">
      <c r="B46" s="55" t="s">
        <v>133</v>
      </c>
      <c r="C46" s="55"/>
      <c r="D46" s="103">
        <v>356364</v>
      </c>
      <c r="E46" s="5">
        <f t="shared" si="1"/>
        <v>21381.84</v>
      </c>
      <c r="F46" s="5">
        <f t="shared" si="2"/>
        <v>0</v>
      </c>
      <c r="G46" s="5">
        <f t="shared" si="3"/>
        <v>35636.400000000001</v>
      </c>
      <c r="H46" s="5">
        <f t="shared" si="4"/>
        <v>0</v>
      </c>
      <c r="I46" s="5">
        <f t="shared" si="5"/>
        <v>57018.239999999998</v>
      </c>
      <c r="J46" s="5">
        <f t="shared" si="6"/>
        <v>0</v>
      </c>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2:37" s="7" customFormat="1" ht="13.8" x14ac:dyDescent="0.3">
      <c r="B47" s="55" t="s">
        <v>134</v>
      </c>
      <c r="C47" s="55"/>
      <c r="D47" s="103">
        <v>606077</v>
      </c>
      <c r="E47" s="5">
        <f t="shared" si="1"/>
        <v>36364.619999999995</v>
      </c>
      <c r="F47" s="5">
        <f t="shared" si="2"/>
        <v>0</v>
      </c>
      <c r="G47" s="5">
        <f t="shared" si="3"/>
        <v>60607.700000000004</v>
      </c>
      <c r="H47" s="5">
        <f t="shared" si="4"/>
        <v>0</v>
      </c>
      <c r="I47" s="5">
        <f t="shared" si="5"/>
        <v>96972.32</v>
      </c>
      <c r="J47" s="5">
        <f t="shared" si="6"/>
        <v>0</v>
      </c>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2:37" s="7" customFormat="1" ht="13.8" x14ac:dyDescent="0.3">
      <c r="B48" s="55" t="s">
        <v>135</v>
      </c>
      <c r="C48" s="55"/>
      <c r="D48" s="103">
        <v>309192</v>
      </c>
      <c r="E48" s="5">
        <f t="shared" si="1"/>
        <v>18551.52</v>
      </c>
      <c r="F48" s="5">
        <f t="shared" si="2"/>
        <v>0</v>
      </c>
      <c r="G48" s="5">
        <f t="shared" si="3"/>
        <v>30919.200000000001</v>
      </c>
      <c r="H48" s="5">
        <f t="shared" si="4"/>
        <v>0</v>
      </c>
      <c r="I48" s="5">
        <f t="shared" si="5"/>
        <v>49470.720000000001</v>
      </c>
      <c r="J48" s="5">
        <f t="shared" si="6"/>
        <v>0</v>
      </c>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2:37" s="7" customFormat="1" x14ac:dyDescent="0.25">
      <c r="B49" s="26"/>
      <c r="C49" s="26"/>
      <c r="D49" s="8"/>
      <c r="E49" s="5">
        <f t="shared" si="1"/>
        <v>0</v>
      </c>
      <c r="F49" s="5">
        <f t="shared" si="2"/>
        <v>0</v>
      </c>
      <c r="G49" s="5">
        <f t="shared" si="3"/>
        <v>0</v>
      </c>
      <c r="H49" s="5">
        <f t="shared" si="4"/>
        <v>0</v>
      </c>
      <c r="I49" s="5">
        <f t="shared" si="5"/>
        <v>0</v>
      </c>
      <c r="J49" s="5">
        <f t="shared" si="6"/>
        <v>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2:37" s="7" customFormat="1" x14ac:dyDescent="0.25">
      <c r="B50" s="26"/>
      <c r="C50" s="26"/>
      <c r="D50" s="8"/>
      <c r="E50" s="5">
        <f t="shared" si="1"/>
        <v>0</v>
      </c>
      <c r="F50" s="5">
        <f t="shared" si="2"/>
        <v>0</v>
      </c>
      <c r="G50" s="5">
        <f t="shared" si="3"/>
        <v>0</v>
      </c>
      <c r="H50" s="5">
        <f t="shared" si="4"/>
        <v>0</v>
      </c>
      <c r="I50" s="5">
        <f t="shared" si="5"/>
        <v>0</v>
      </c>
      <c r="J50" s="5">
        <f t="shared" si="6"/>
        <v>0</v>
      </c>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2:37" s="7" customFormat="1" x14ac:dyDescent="0.25">
      <c r="B51" s="26"/>
      <c r="C51" s="26"/>
      <c r="D51" s="8"/>
      <c r="E51" s="5">
        <f t="shared" si="1"/>
        <v>0</v>
      </c>
      <c r="F51" s="5">
        <f t="shared" si="2"/>
        <v>0</v>
      </c>
      <c r="G51" s="5">
        <f t="shared" si="3"/>
        <v>0</v>
      </c>
      <c r="H51" s="5">
        <f t="shared" si="4"/>
        <v>0</v>
      </c>
      <c r="I51" s="5">
        <f t="shared" si="5"/>
        <v>0</v>
      </c>
      <c r="J51" s="5">
        <f t="shared" si="6"/>
        <v>0</v>
      </c>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2:37" s="7" customFormat="1" x14ac:dyDescent="0.25">
      <c r="B52" s="26"/>
      <c r="C52" s="26"/>
      <c r="D52" s="8"/>
      <c r="E52" s="5">
        <f t="shared" si="1"/>
        <v>0</v>
      </c>
      <c r="F52" s="5">
        <f t="shared" si="2"/>
        <v>0</v>
      </c>
      <c r="G52" s="5">
        <f t="shared" si="3"/>
        <v>0</v>
      </c>
      <c r="H52" s="5">
        <f t="shared" si="4"/>
        <v>0</v>
      </c>
      <c r="I52" s="5">
        <f t="shared" si="5"/>
        <v>0</v>
      </c>
      <c r="J52" s="5">
        <f t="shared" si="6"/>
        <v>0</v>
      </c>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2:37" s="7" customFormat="1" x14ac:dyDescent="0.25">
      <c r="B53" s="26"/>
      <c r="C53" s="26"/>
      <c r="D53" s="8"/>
      <c r="E53" s="5">
        <f t="shared" si="1"/>
        <v>0</v>
      </c>
      <c r="F53" s="5">
        <f t="shared" si="2"/>
        <v>0</v>
      </c>
      <c r="G53" s="5">
        <f t="shared" si="3"/>
        <v>0</v>
      </c>
      <c r="H53" s="5">
        <f t="shared" si="4"/>
        <v>0</v>
      </c>
      <c r="I53" s="5">
        <f t="shared" si="5"/>
        <v>0</v>
      </c>
      <c r="J53" s="5">
        <f t="shared" si="6"/>
        <v>0</v>
      </c>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2:37" s="7" customFormat="1" x14ac:dyDescent="0.25">
      <c r="B54" s="26"/>
      <c r="C54" s="26"/>
      <c r="D54" s="8"/>
      <c r="E54" s="5">
        <f t="shared" si="1"/>
        <v>0</v>
      </c>
      <c r="F54" s="5">
        <f t="shared" si="2"/>
        <v>0</v>
      </c>
      <c r="G54" s="5">
        <f t="shared" si="3"/>
        <v>0</v>
      </c>
      <c r="H54" s="5">
        <f t="shared" si="4"/>
        <v>0</v>
      </c>
      <c r="I54" s="5">
        <f t="shared" si="5"/>
        <v>0</v>
      </c>
      <c r="J54" s="5">
        <f t="shared" si="6"/>
        <v>0</v>
      </c>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2:37" s="7" customFormat="1" x14ac:dyDescent="0.25">
      <c r="B55" s="26"/>
      <c r="C55" s="26"/>
      <c r="D55" s="8"/>
      <c r="E55" s="5">
        <f t="shared" si="1"/>
        <v>0</v>
      </c>
      <c r="F55" s="5">
        <f t="shared" si="2"/>
        <v>0</v>
      </c>
      <c r="G55" s="5">
        <f t="shared" si="3"/>
        <v>0</v>
      </c>
      <c r="H55" s="5">
        <f t="shared" si="4"/>
        <v>0</v>
      </c>
      <c r="I55" s="5">
        <f t="shared" si="5"/>
        <v>0</v>
      </c>
      <c r="J55" s="5">
        <f t="shared" si="6"/>
        <v>0</v>
      </c>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tabSelected="1" topLeftCell="B1" zoomScale="70" zoomScaleNormal="70" workbookViewId="0">
      <selection activeCell="H8" sqref="H8"/>
    </sheetView>
  </sheetViews>
  <sheetFormatPr defaultColWidth="9" defaultRowHeight="15.6" x14ac:dyDescent="0.3"/>
  <cols>
    <col min="1" max="1" width="45.69921875" style="61" customWidth="1"/>
    <col min="2" max="2" width="19.59765625" style="61" customWidth="1"/>
    <col min="3" max="3" width="41" style="61" customWidth="1"/>
    <col min="4" max="4" width="15.09765625" style="61" customWidth="1"/>
    <col min="5" max="5" width="20.5" style="61" customWidth="1"/>
    <col min="6" max="6" width="15.5" style="61" customWidth="1"/>
    <col min="7" max="9" width="19.59765625" style="61" customWidth="1"/>
    <col min="10" max="10" width="59.5" style="61" customWidth="1"/>
    <col min="11" max="12" width="19.59765625" style="61" customWidth="1"/>
    <col min="13" max="16384" width="9" style="61"/>
  </cols>
  <sheetData>
    <row r="1" spans="1:39" s="32" customFormat="1" ht="24.75" customHeight="1" x14ac:dyDescent="0.4">
      <c r="A1" s="59" t="s">
        <v>76</v>
      </c>
      <c r="D1" s="33"/>
      <c r="H1" s="33"/>
      <c r="I1" s="33"/>
      <c r="J1" s="33"/>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39" s="62" customFormat="1" x14ac:dyDescent="0.3">
      <c r="A2" s="62" t="s">
        <v>66</v>
      </c>
    </row>
    <row r="3" spans="1:39" x14ac:dyDescent="0.3">
      <c r="A3" s="61" t="s">
        <v>74</v>
      </c>
    </row>
    <row r="4" spans="1:39" ht="16.2" thickBot="1" x14ac:dyDescent="0.35"/>
    <row r="5" spans="1:39" s="63" customFormat="1" ht="35.25" customHeight="1" thickBot="1" x14ac:dyDescent="0.35">
      <c r="A5" s="79" t="s">
        <v>45</v>
      </c>
      <c r="B5" s="80" t="s">
        <v>43</v>
      </c>
      <c r="C5" s="80" t="s">
        <v>46</v>
      </c>
      <c r="D5" s="80" t="s">
        <v>49</v>
      </c>
      <c r="E5" s="80" t="s">
        <v>44</v>
      </c>
      <c r="F5" s="81" t="s">
        <v>56</v>
      </c>
      <c r="G5" s="82" t="s">
        <v>50</v>
      </c>
      <c r="H5" s="83" t="s">
        <v>51</v>
      </c>
      <c r="I5" s="92" t="s">
        <v>55</v>
      </c>
      <c r="J5" s="94" t="s">
        <v>47</v>
      </c>
    </row>
    <row r="6" spans="1:39" ht="99" customHeight="1" x14ac:dyDescent="0.3">
      <c r="A6" s="76" t="s">
        <v>71</v>
      </c>
      <c r="B6" s="78">
        <f>SUM(CMAM!H13:H55)</f>
        <v>284456.57059544034</v>
      </c>
      <c r="C6" s="76" t="s">
        <v>42</v>
      </c>
      <c r="D6" s="76">
        <v>150</v>
      </c>
      <c r="E6" s="76">
        <v>150</v>
      </c>
      <c r="F6" s="70">
        <v>13.8</v>
      </c>
      <c r="G6" s="84">
        <f>B6*E6</f>
        <v>42668485.589316048</v>
      </c>
      <c r="H6" s="85">
        <f>B6*E6/D6</f>
        <v>284456.57059544034</v>
      </c>
      <c r="I6" s="89">
        <f>H6*F6/1000</f>
        <v>3925.5006742170772</v>
      </c>
      <c r="J6" s="91" t="s">
        <v>52</v>
      </c>
    </row>
    <row r="7" spans="1:39" ht="63.75" customHeight="1" x14ac:dyDescent="0.3">
      <c r="A7" s="76" t="s">
        <v>72</v>
      </c>
      <c r="B7" s="78">
        <f>B6*0.2</f>
        <v>56891.314119088071</v>
      </c>
      <c r="C7" s="76" t="s">
        <v>67</v>
      </c>
      <c r="D7" s="76">
        <v>120</v>
      </c>
      <c r="E7" s="95">
        <v>13</v>
      </c>
      <c r="F7" s="70">
        <f>0.1025*120</f>
        <v>12.299999999999999</v>
      </c>
      <c r="G7" s="86">
        <f t="shared" ref="G7:G8" si="0">B7*E7</f>
        <v>739587.0835481449</v>
      </c>
      <c r="H7" s="85">
        <f t="shared" ref="H7:H14" si="1">B7*E7/D7</f>
        <v>6163.2256962345409</v>
      </c>
      <c r="I7" s="90">
        <f t="shared" ref="I7:I8" si="2">H7*F7/1000</f>
        <v>75.807676063684852</v>
      </c>
      <c r="J7" s="91" t="s">
        <v>70</v>
      </c>
    </row>
    <row r="8" spans="1:39" ht="113.25" customHeight="1" x14ac:dyDescent="0.3">
      <c r="A8" s="76" t="s">
        <v>73</v>
      </c>
      <c r="B8" s="78">
        <f>B6*0.2</f>
        <v>56891.314119088071</v>
      </c>
      <c r="C8" s="76" t="s">
        <v>68</v>
      </c>
      <c r="D8" s="76">
        <v>90</v>
      </c>
      <c r="E8" s="95">
        <v>4.5</v>
      </c>
      <c r="F8" s="88">
        <f>0.114*90</f>
        <v>10.26</v>
      </c>
      <c r="G8" s="86">
        <f t="shared" si="0"/>
        <v>256010.91353589631</v>
      </c>
      <c r="H8" s="85">
        <f t="shared" si="1"/>
        <v>2844.5657059544033</v>
      </c>
      <c r="I8" s="90">
        <f t="shared" si="2"/>
        <v>29.185244143092174</v>
      </c>
      <c r="J8" s="91" t="s">
        <v>69</v>
      </c>
    </row>
    <row r="9" spans="1:39" ht="62.4" x14ac:dyDescent="0.3">
      <c r="A9" s="64" t="s">
        <v>53</v>
      </c>
      <c r="B9" s="65">
        <f>SUM(CMAM!J12:J54)</f>
        <v>879800.3879687133</v>
      </c>
      <c r="C9" s="64" t="s">
        <v>48</v>
      </c>
      <c r="D9" s="64">
        <v>150</v>
      </c>
      <c r="E9" s="64">
        <v>150</v>
      </c>
      <c r="F9" s="68">
        <v>13.8</v>
      </c>
      <c r="G9" s="86">
        <f>B9*E9</f>
        <v>131970058.195307</v>
      </c>
      <c r="H9" s="85">
        <f t="shared" si="1"/>
        <v>879800.3879687133</v>
      </c>
      <c r="I9" s="90">
        <f>H9*F9/1000</f>
        <v>12141.245353968245</v>
      </c>
      <c r="J9" s="99" t="s">
        <v>81</v>
      </c>
    </row>
    <row r="10" spans="1:39" ht="46.8" x14ac:dyDescent="0.3">
      <c r="A10" s="66" t="s">
        <v>54</v>
      </c>
      <c r="B10" s="67">
        <f>SUM(CMAM!M13:M55)</f>
        <v>147967.82544000002</v>
      </c>
      <c r="C10" s="64" t="s">
        <v>83</v>
      </c>
      <c r="D10" s="64">
        <v>1</v>
      </c>
      <c r="E10" s="64">
        <v>0.6</v>
      </c>
      <c r="F10" s="68">
        <v>25</v>
      </c>
      <c r="G10" s="86">
        <f>B10*E10</f>
        <v>88780.695264000009</v>
      </c>
      <c r="H10" s="85">
        <f t="shared" si="1"/>
        <v>88780.695264000009</v>
      </c>
      <c r="I10" s="90">
        <f>H10*F10/1000</f>
        <v>2219.5173816000006</v>
      </c>
      <c r="J10" s="100" t="s">
        <v>101</v>
      </c>
    </row>
    <row r="11" spans="1:39" ht="48.75" customHeight="1" x14ac:dyDescent="0.3">
      <c r="A11" s="71" t="s">
        <v>60</v>
      </c>
      <c r="B11" s="75">
        <f>SUM('Other interventions'!F15:F55)</f>
        <v>0</v>
      </c>
      <c r="C11" s="72" t="s">
        <v>82</v>
      </c>
      <c r="D11" s="64">
        <v>1</v>
      </c>
      <c r="E11" s="73" t="s">
        <v>64</v>
      </c>
      <c r="F11" s="68">
        <v>1.5</v>
      </c>
      <c r="G11" s="86" t="e">
        <f>$B$11*E11</f>
        <v>#VALUE!</v>
      </c>
      <c r="H11" s="85" t="e">
        <f t="shared" si="1"/>
        <v>#VALUE!</v>
      </c>
      <c r="I11" s="90" t="e">
        <f>H11*F11/1000</f>
        <v>#VALUE!</v>
      </c>
      <c r="J11" s="64"/>
    </row>
    <row r="12" spans="1:39" ht="48.75" customHeight="1" x14ac:dyDescent="0.3">
      <c r="A12" s="74"/>
      <c r="B12" s="77"/>
      <c r="C12" s="72" t="s">
        <v>59</v>
      </c>
      <c r="D12" s="66">
        <v>36</v>
      </c>
      <c r="E12" s="71">
        <v>50</v>
      </c>
      <c r="F12" s="71">
        <f>36*0.325</f>
        <v>11.700000000000001</v>
      </c>
      <c r="G12" s="86">
        <f>$B$11*E12</f>
        <v>0</v>
      </c>
      <c r="H12" s="85">
        <f t="shared" si="1"/>
        <v>0</v>
      </c>
      <c r="I12" s="90">
        <f>H12*F12/1000</f>
        <v>0</v>
      </c>
      <c r="J12" s="100" t="s">
        <v>84</v>
      </c>
    </row>
    <row r="13" spans="1:39" ht="31.2" x14ac:dyDescent="0.3">
      <c r="A13" s="71" t="s">
        <v>62</v>
      </c>
      <c r="B13" s="69" t="s">
        <v>63</v>
      </c>
      <c r="C13" s="72" t="s">
        <v>57</v>
      </c>
      <c r="D13" s="64">
        <v>6</v>
      </c>
      <c r="E13" s="64">
        <v>675</v>
      </c>
      <c r="F13" s="68">
        <f>200*6</f>
        <v>1200</v>
      </c>
      <c r="G13" s="86" t="e">
        <f>$B$13*E13</f>
        <v>#VALUE!</v>
      </c>
      <c r="H13" s="85" t="e">
        <f t="shared" si="1"/>
        <v>#VALUE!</v>
      </c>
      <c r="I13" s="90" t="e">
        <f t="shared" ref="I13" si="3">H13*F13/1000</f>
        <v>#VALUE!</v>
      </c>
      <c r="J13" s="91" t="s">
        <v>61</v>
      </c>
    </row>
    <row r="14" spans="1:39" ht="31.8" thickBot="1" x14ac:dyDescent="0.35">
      <c r="A14" s="70"/>
      <c r="B14" s="76"/>
      <c r="C14" s="72" t="s">
        <v>58</v>
      </c>
      <c r="D14" s="64">
        <v>1</v>
      </c>
      <c r="E14" s="64">
        <v>50</v>
      </c>
      <c r="F14" s="68">
        <v>400</v>
      </c>
      <c r="G14" s="87" t="e">
        <f>$B$13*E14</f>
        <v>#VALUE!</v>
      </c>
      <c r="H14" s="85">
        <f t="shared" si="1"/>
        <v>0</v>
      </c>
      <c r="I14" s="93">
        <f t="shared" ref="I14" si="4">H14*F14/1000</f>
        <v>0</v>
      </c>
      <c r="J14" s="91" t="s">
        <v>65</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74"/>
  <sheetViews>
    <sheetView topLeftCell="A4" workbookViewId="0">
      <selection activeCell="A3" sqref="A3"/>
    </sheetView>
  </sheetViews>
  <sheetFormatPr defaultColWidth="16.8984375" defaultRowHeight="15.6" x14ac:dyDescent="0.3"/>
  <cols>
    <col min="1" max="1" width="12.796875" style="109" customWidth="1"/>
    <col min="2" max="2" width="15" style="108" bestFit="1" customWidth="1"/>
    <col min="3" max="3" width="16.3984375" style="108" bestFit="1" customWidth="1"/>
    <col min="4" max="4" width="15" style="108" bestFit="1" customWidth="1"/>
    <col min="5" max="5" width="16.3984375" style="108" bestFit="1" customWidth="1"/>
    <col min="6" max="6" width="13.3984375" style="108" bestFit="1" customWidth="1"/>
    <col min="7" max="7" width="16.296875" style="108" bestFit="1" customWidth="1"/>
    <col min="8" max="16384" width="16.8984375" style="109"/>
  </cols>
  <sheetData>
    <row r="3" spans="1:7" s="106" customFormat="1" ht="70.5" customHeight="1" x14ac:dyDescent="0.3">
      <c r="A3" s="104" t="s">
        <v>28</v>
      </c>
      <c r="B3" s="105" t="s">
        <v>31</v>
      </c>
      <c r="C3" s="105" t="s">
        <v>32</v>
      </c>
      <c r="D3" s="105" t="s">
        <v>33</v>
      </c>
      <c r="E3" s="105" t="s">
        <v>34</v>
      </c>
      <c r="F3" s="105" t="s">
        <v>35</v>
      </c>
      <c r="G3" s="105" t="s">
        <v>36</v>
      </c>
    </row>
    <row r="4" spans="1:7" x14ac:dyDescent="0.3">
      <c r="A4" s="107" t="s">
        <v>102</v>
      </c>
      <c r="B4" s="108">
        <v>12892.19566182892</v>
      </c>
      <c r="C4" s="108">
        <v>9669.1467463716908</v>
      </c>
      <c r="D4" s="108">
        <v>37594.2400379912</v>
      </c>
      <c r="E4" s="108">
        <v>28195.6800284934</v>
      </c>
      <c r="F4" s="108">
        <v>16860.800159999999</v>
      </c>
      <c r="G4" s="108">
        <v>12645.600119999999</v>
      </c>
    </row>
    <row r="5" spans="1:7" x14ac:dyDescent="0.3">
      <c r="A5" s="107" t="s">
        <v>103</v>
      </c>
      <c r="B5" s="108">
        <v>6711.71072</v>
      </c>
      <c r="C5" s="108">
        <v>5033.7830400000003</v>
      </c>
      <c r="D5" s="108">
        <v>27476.065760000009</v>
      </c>
      <c r="E5" s="108">
        <v>20607.049320000006</v>
      </c>
      <c r="F5" s="108">
        <v>6695.5767999999998</v>
      </c>
      <c r="G5" s="108">
        <v>5021.6826000000001</v>
      </c>
    </row>
    <row r="6" spans="1:7" x14ac:dyDescent="0.3">
      <c r="A6" s="107" t="s">
        <v>104</v>
      </c>
      <c r="B6" s="108">
        <v>10594.669865300644</v>
      </c>
      <c r="C6" s="108">
        <v>7946.0023989754827</v>
      </c>
      <c r="D6" s="108">
        <v>37950.486803213207</v>
      </c>
      <c r="E6" s="108">
        <v>28462.865102409905</v>
      </c>
      <c r="F6" s="108">
        <v>7489.9095200000002</v>
      </c>
      <c r="G6" s="108">
        <v>5617.4321399999999</v>
      </c>
    </row>
    <row r="7" spans="1:7" x14ac:dyDescent="0.3">
      <c r="A7" s="107" t="s">
        <v>105</v>
      </c>
      <c r="B7" s="108">
        <v>7870.614941024859</v>
      </c>
      <c r="C7" s="108">
        <v>5902.9612057686445</v>
      </c>
      <c r="D7" s="108">
        <v>31822.35081531492</v>
      </c>
      <c r="E7" s="108">
        <v>23866.763111486191</v>
      </c>
      <c r="F7" s="108">
        <v>17542.99296</v>
      </c>
      <c r="G7" s="108">
        <v>13157.244719999999</v>
      </c>
    </row>
    <row r="8" spans="1:7" x14ac:dyDescent="0.3">
      <c r="A8" s="107" t="s">
        <v>106</v>
      </c>
      <c r="B8" s="108">
        <v>2581.1826028585438</v>
      </c>
      <c r="C8" s="108">
        <v>1935.8869521439078</v>
      </c>
      <c r="D8" s="108">
        <v>9419.8979385150651</v>
      </c>
      <c r="E8" s="108">
        <v>7064.9234538862984</v>
      </c>
      <c r="F8" s="108">
        <v>4073.5116799999996</v>
      </c>
      <c r="G8" s="108">
        <v>3055.1337599999997</v>
      </c>
    </row>
    <row r="9" spans="1:7" x14ac:dyDescent="0.3">
      <c r="A9" s="107" t="s">
        <v>107</v>
      </c>
      <c r="B9" s="108">
        <v>2404.5453031291895</v>
      </c>
      <c r="C9" s="108">
        <v>1803.4089773468922</v>
      </c>
      <c r="D9" s="108">
        <v>10285.519025817914</v>
      </c>
      <c r="E9" s="108">
        <v>7714.1392693634352</v>
      </c>
      <c r="F9" s="108">
        <v>3558.1527999999998</v>
      </c>
      <c r="G9" s="108">
        <v>2668.6145999999999</v>
      </c>
    </row>
    <row r="10" spans="1:7" x14ac:dyDescent="0.3">
      <c r="A10" s="107" t="s">
        <v>108</v>
      </c>
      <c r="B10" s="108">
        <v>3330.7573532488173</v>
      </c>
      <c r="C10" s="108">
        <v>2498.0680149366131</v>
      </c>
      <c r="D10" s="108">
        <v>8462.9016662751146</v>
      </c>
      <c r="E10" s="108">
        <v>6347.1762497063355</v>
      </c>
      <c r="F10" s="108">
        <v>3137.1158400000004</v>
      </c>
      <c r="G10" s="108">
        <v>2352.8368800000003</v>
      </c>
    </row>
    <row r="11" spans="1:7" x14ac:dyDescent="0.3">
      <c r="A11" s="107" t="s">
        <v>109</v>
      </c>
      <c r="B11" s="108">
        <v>6493.1922943744494</v>
      </c>
      <c r="C11" s="108">
        <v>4869.8942207808368</v>
      </c>
      <c r="D11" s="108">
        <v>15773.836261229146</v>
      </c>
      <c r="E11" s="108">
        <v>11830.377195921859</v>
      </c>
      <c r="F11" s="108">
        <v>13321.195199999996</v>
      </c>
      <c r="G11" s="108">
        <v>9990.8963999999978</v>
      </c>
    </row>
    <row r="12" spans="1:7" x14ac:dyDescent="0.3">
      <c r="A12" s="107" t="s">
        <v>110</v>
      </c>
      <c r="B12" s="108">
        <v>38460.790784000004</v>
      </c>
      <c r="C12" s="108">
        <v>28845.593088000001</v>
      </c>
      <c r="D12" s="108">
        <v>101869.12153600001</v>
      </c>
      <c r="E12" s="108">
        <v>76401.841152000008</v>
      </c>
      <c r="F12" s="108">
        <v>3098.4524799999999</v>
      </c>
      <c r="G12" s="108">
        <v>2323.8393599999999</v>
      </c>
    </row>
    <row r="13" spans="1:7" x14ac:dyDescent="0.3">
      <c r="A13" s="107" t="s">
        <v>111</v>
      </c>
      <c r="B13" s="108">
        <v>24518.562431999995</v>
      </c>
      <c r="C13" s="108">
        <v>18388.921823999997</v>
      </c>
      <c r="D13" s="108">
        <v>60420.743135999997</v>
      </c>
      <c r="E13" s="108">
        <v>45315.557351999996</v>
      </c>
      <c r="F13" s="108">
        <v>4266.0502399999996</v>
      </c>
      <c r="G13" s="108">
        <v>3199.5376799999995</v>
      </c>
    </row>
    <row r="14" spans="1:7" x14ac:dyDescent="0.3">
      <c r="A14" s="107" t="s">
        <v>112</v>
      </c>
      <c r="B14" s="108">
        <v>12516.434944000002</v>
      </c>
      <c r="C14" s="108">
        <v>9387.3262080000022</v>
      </c>
      <c r="D14" s="108">
        <v>49674.601184000006</v>
      </c>
      <c r="E14" s="108">
        <v>37255.950888000007</v>
      </c>
      <c r="F14" s="108">
        <v>2783.1015200000006</v>
      </c>
      <c r="G14" s="108">
        <v>2087.3261400000006</v>
      </c>
    </row>
    <row r="15" spans="1:7" x14ac:dyDescent="0.3">
      <c r="A15" s="107" t="s">
        <v>113</v>
      </c>
      <c r="B15" s="108">
        <v>28878.625152000004</v>
      </c>
      <c r="C15" s="108">
        <v>21658.968864000002</v>
      </c>
      <c r="D15" s="108">
        <v>87438.059487999999</v>
      </c>
      <c r="E15" s="108">
        <v>65578.544615999999</v>
      </c>
      <c r="F15" s="108">
        <v>16660.745280000003</v>
      </c>
      <c r="G15" s="108">
        <v>12495.558960000002</v>
      </c>
    </row>
    <row r="16" spans="1:7" x14ac:dyDescent="0.3">
      <c r="A16" s="107" t="s">
        <v>114</v>
      </c>
      <c r="B16" s="108">
        <v>4700.4827594983144</v>
      </c>
      <c r="C16" s="108">
        <v>3525.3620696237358</v>
      </c>
      <c r="D16" s="108">
        <v>14333.687750655985</v>
      </c>
      <c r="E16" s="108">
        <v>10750.265812991989</v>
      </c>
      <c r="F16" s="108">
        <v>8886.384</v>
      </c>
      <c r="G16" s="108">
        <v>6664.7880000000005</v>
      </c>
    </row>
    <row r="17" spans="1:7" x14ac:dyDescent="0.3">
      <c r="A17" s="107" t="s">
        <v>115</v>
      </c>
      <c r="B17" s="108">
        <v>37771.809209729581</v>
      </c>
      <c r="C17" s="108">
        <v>28328.856907297188</v>
      </c>
      <c r="D17" s="108">
        <v>122997.99154306832</v>
      </c>
      <c r="E17" s="108">
        <v>92248.493657301238</v>
      </c>
      <c r="F17" s="108">
        <v>14837.795039999999</v>
      </c>
      <c r="G17" s="108">
        <v>11128.34628</v>
      </c>
    </row>
    <row r="18" spans="1:7" x14ac:dyDescent="0.3">
      <c r="A18" s="107" t="s">
        <v>116</v>
      </c>
      <c r="B18" s="108">
        <v>32311.856512000002</v>
      </c>
      <c r="C18" s="108">
        <v>24233.892384000002</v>
      </c>
      <c r="D18" s="108">
        <v>95372.092607999992</v>
      </c>
      <c r="E18" s="108">
        <v>71529.069455999997</v>
      </c>
      <c r="F18" s="108">
        <v>3708.246560000001</v>
      </c>
      <c r="G18" s="108">
        <v>2781.1849200000006</v>
      </c>
    </row>
    <row r="19" spans="1:7" x14ac:dyDescent="0.3">
      <c r="A19" s="107" t="s">
        <v>117</v>
      </c>
      <c r="B19" s="108">
        <v>4076.4061500110324</v>
      </c>
      <c r="C19" s="108">
        <v>3057.3046125082742</v>
      </c>
      <c r="D19" s="108">
        <v>13861.226425418967</v>
      </c>
      <c r="E19" s="108">
        <v>10395.919819064226</v>
      </c>
      <c r="F19" s="108">
        <v>5665.8167999999996</v>
      </c>
      <c r="G19" s="108">
        <v>4249.3625999999995</v>
      </c>
    </row>
    <row r="20" spans="1:7" x14ac:dyDescent="0.3">
      <c r="A20" s="107" t="s">
        <v>118</v>
      </c>
      <c r="B20" s="108">
        <v>7775.2064</v>
      </c>
      <c r="C20" s="108">
        <v>5831.4048000000003</v>
      </c>
      <c r="D20" s="108">
        <v>34016.528000000006</v>
      </c>
      <c r="E20" s="108">
        <v>25512.396000000004</v>
      </c>
      <c r="F20" s="108">
        <v>3738.08</v>
      </c>
      <c r="G20" s="108">
        <v>2803.56</v>
      </c>
    </row>
    <row r="21" spans="1:7" x14ac:dyDescent="0.3">
      <c r="A21" s="107" t="s">
        <v>119</v>
      </c>
      <c r="B21" s="108">
        <v>7813.8652800000009</v>
      </c>
      <c r="C21" s="108">
        <v>5860.3989600000004</v>
      </c>
      <c r="D21" s="108">
        <v>30302.550720000003</v>
      </c>
      <c r="E21" s="108">
        <v>22726.913040000003</v>
      </c>
      <c r="F21" s="108">
        <v>1869.1704</v>
      </c>
      <c r="G21" s="108">
        <v>1401.8778</v>
      </c>
    </row>
    <row r="22" spans="1:7" x14ac:dyDescent="0.3">
      <c r="A22" s="107" t="s">
        <v>120</v>
      </c>
      <c r="B22" s="108">
        <v>11653.835163776088</v>
      </c>
      <c r="C22" s="108">
        <v>8740.3763728320664</v>
      </c>
      <c r="D22" s="108">
        <v>32233.837132331621</v>
      </c>
      <c r="E22" s="108">
        <v>24175.377849248714</v>
      </c>
      <c r="F22" s="108">
        <v>10459.445679999999</v>
      </c>
      <c r="G22" s="108">
        <v>7844.5842599999996</v>
      </c>
    </row>
    <row r="23" spans="1:7" x14ac:dyDescent="0.3">
      <c r="A23" s="107" t="s">
        <v>121</v>
      </c>
      <c r="B23" s="108">
        <v>10739.686464000002</v>
      </c>
      <c r="C23" s="108">
        <v>8054.7648480000016</v>
      </c>
      <c r="D23" s="108">
        <v>31653.812736000007</v>
      </c>
      <c r="E23" s="108">
        <v>23740.359552000005</v>
      </c>
      <c r="F23" s="108">
        <v>3007.4020800000003</v>
      </c>
      <c r="G23" s="108">
        <v>2255.5515600000003</v>
      </c>
    </row>
    <row r="24" spans="1:7" x14ac:dyDescent="0.3">
      <c r="A24" s="107" t="s">
        <v>122</v>
      </c>
      <c r="B24" s="108">
        <v>2041.7204363250473</v>
      </c>
      <c r="C24" s="108">
        <v>1531.2903272437854</v>
      </c>
      <c r="D24" s="108">
        <v>11191.034558790818</v>
      </c>
      <c r="E24" s="108">
        <v>8393.2759190931138</v>
      </c>
      <c r="F24" s="108">
        <v>1307.1947999999998</v>
      </c>
      <c r="G24" s="108">
        <v>980.39609999999982</v>
      </c>
    </row>
    <row r="25" spans="1:7" x14ac:dyDescent="0.3">
      <c r="A25" s="107" t="s">
        <v>123</v>
      </c>
      <c r="B25" s="108">
        <v>6429.0636800000002</v>
      </c>
      <c r="C25" s="108">
        <v>4821.7977600000004</v>
      </c>
      <c r="D25" s="108">
        <v>56575.760384000001</v>
      </c>
      <c r="E25" s="108">
        <v>42431.820288000003</v>
      </c>
      <c r="F25" s="108">
        <v>9643.5955199999989</v>
      </c>
      <c r="G25" s="108">
        <v>7232.6966399999992</v>
      </c>
    </row>
    <row r="26" spans="1:7" x14ac:dyDescent="0.3">
      <c r="A26" s="107" t="s">
        <v>124</v>
      </c>
      <c r="B26" s="108">
        <v>2606.3688394060973</v>
      </c>
      <c r="C26" s="108">
        <v>1954.776629554573</v>
      </c>
      <c r="D26" s="108">
        <v>6595.1786641499375</v>
      </c>
      <c r="E26" s="108">
        <v>4946.3839981124529</v>
      </c>
      <c r="F26" s="108">
        <v>3115.53728</v>
      </c>
      <c r="G26" s="108">
        <v>2336.6529599999999</v>
      </c>
    </row>
    <row r="27" spans="1:7" x14ac:dyDescent="0.3">
      <c r="A27" s="107" t="s">
        <v>125</v>
      </c>
      <c r="B27" s="108">
        <v>5442.9510719999998</v>
      </c>
      <c r="C27" s="108">
        <v>4082.2133039999999</v>
      </c>
      <c r="D27" s="108">
        <v>20833.364448</v>
      </c>
      <c r="E27" s="108">
        <v>15625.023336</v>
      </c>
      <c r="F27" s="108">
        <v>372.96967999999998</v>
      </c>
      <c r="G27" s="108">
        <v>279.72726</v>
      </c>
    </row>
    <row r="28" spans="1:7" x14ac:dyDescent="0.3">
      <c r="A28" s="107" t="s">
        <v>126</v>
      </c>
      <c r="B28" s="108">
        <v>6066.1698240000005</v>
      </c>
      <c r="C28" s="108">
        <v>4549.6273680000004</v>
      </c>
      <c r="D28" s="108">
        <v>23161.739328</v>
      </c>
      <c r="E28" s="108">
        <v>17371.304496000001</v>
      </c>
      <c r="F28" s="108">
        <v>0</v>
      </c>
      <c r="G28" s="108">
        <v>0</v>
      </c>
    </row>
    <row r="29" spans="1:7" x14ac:dyDescent="0.3">
      <c r="A29" s="107" t="s">
        <v>127</v>
      </c>
      <c r="B29" s="108">
        <v>5603.0208000000011</v>
      </c>
      <c r="C29" s="108">
        <v>4202.2656000000006</v>
      </c>
      <c r="D29" s="108">
        <v>24513.216</v>
      </c>
      <c r="E29" s="108">
        <v>18384.912</v>
      </c>
      <c r="F29" s="108">
        <v>2289.6959999999999</v>
      </c>
      <c r="G29" s="108">
        <v>1717.2719999999999</v>
      </c>
    </row>
    <row r="30" spans="1:7" x14ac:dyDescent="0.3">
      <c r="A30" s="107" t="s">
        <v>128</v>
      </c>
      <c r="B30" s="108">
        <v>3569.3028800000006</v>
      </c>
      <c r="C30" s="108">
        <v>2676.9771600000004</v>
      </c>
      <c r="D30" s="108">
        <v>11486.665631999998</v>
      </c>
      <c r="E30" s="108">
        <v>8614.9992239999992</v>
      </c>
      <c r="F30" s="108">
        <v>1060.8068000000001</v>
      </c>
      <c r="G30" s="108">
        <v>795.60509999999999</v>
      </c>
    </row>
    <row r="31" spans="1:7" x14ac:dyDescent="0.3">
      <c r="A31" s="107" t="s">
        <v>129</v>
      </c>
      <c r="B31" s="108">
        <v>6625.7788131560519</v>
      </c>
      <c r="C31" s="108">
        <v>4969.3341098670389</v>
      </c>
      <c r="D31" s="108">
        <v>19493.055308140651</v>
      </c>
      <c r="E31" s="108">
        <v>14619.791481105487</v>
      </c>
      <c r="F31" s="108">
        <v>5244.1691999999994</v>
      </c>
      <c r="G31" s="108">
        <v>3933.1268999999993</v>
      </c>
    </row>
    <row r="32" spans="1:7" x14ac:dyDescent="0.3">
      <c r="A32" s="107" t="s">
        <v>130</v>
      </c>
      <c r="B32" s="108">
        <v>7140.3642699421935</v>
      </c>
      <c r="C32" s="108">
        <v>5355.2732024566449</v>
      </c>
      <c r="D32" s="108">
        <v>12783.763705983607</v>
      </c>
      <c r="E32" s="108">
        <v>9587.8227794877057</v>
      </c>
      <c r="F32" s="108">
        <v>3029.6601599999999</v>
      </c>
      <c r="G32" s="108">
        <v>2272.24512</v>
      </c>
    </row>
    <row r="33" spans="1:7" x14ac:dyDescent="0.3">
      <c r="A33" s="107" t="s">
        <v>131</v>
      </c>
      <c r="B33" s="108">
        <v>4157.9022290255143</v>
      </c>
      <c r="C33" s="108">
        <v>3118.4266717691357</v>
      </c>
      <c r="D33" s="108">
        <v>14578.604109124033</v>
      </c>
      <c r="E33" s="108">
        <v>10933.953081843025</v>
      </c>
      <c r="F33" s="108">
        <v>5690.43</v>
      </c>
      <c r="G33" s="108">
        <v>4267.8225000000002</v>
      </c>
    </row>
    <row r="34" spans="1:7" x14ac:dyDescent="0.3">
      <c r="A34" s="107" t="s">
        <v>132</v>
      </c>
      <c r="B34" s="108">
        <v>10868.642283679283</v>
      </c>
      <c r="C34" s="108">
        <v>8151.4817127594615</v>
      </c>
      <c r="D34" s="108">
        <v>33062.278438058987</v>
      </c>
      <c r="E34" s="108">
        <v>24796.708828544241</v>
      </c>
      <c r="F34" s="108">
        <v>9923.3331200000011</v>
      </c>
      <c r="G34" s="108">
        <v>7442.4998400000004</v>
      </c>
    </row>
    <row r="35" spans="1:7" x14ac:dyDescent="0.3">
      <c r="A35" s="107" t="s">
        <v>133</v>
      </c>
      <c r="B35" s="108">
        <v>16623.115633831665</v>
      </c>
      <c r="C35" s="108">
        <v>12467.336725373749</v>
      </c>
      <c r="D35" s="108">
        <v>31995.339143443674</v>
      </c>
      <c r="E35" s="108">
        <v>23996.504357582755</v>
      </c>
      <c r="F35" s="108">
        <v>1197.3830399999999</v>
      </c>
      <c r="G35" s="108">
        <v>898.03728000000001</v>
      </c>
    </row>
    <row r="36" spans="1:7" x14ac:dyDescent="0.3">
      <c r="A36" s="107" t="s">
        <v>134</v>
      </c>
      <c r="B36" s="108">
        <v>22123.017152539494</v>
      </c>
      <c r="C36" s="108">
        <v>16592.26286440462</v>
      </c>
      <c r="D36" s="108">
        <v>41780.044863867341</v>
      </c>
      <c r="E36" s="108">
        <v>31335.033647900505</v>
      </c>
      <c r="F36" s="108">
        <v>1939.4464</v>
      </c>
      <c r="G36" s="108">
        <v>1454.5848000000001</v>
      </c>
    </row>
    <row r="37" spans="1:7" x14ac:dyDescent="0.3">
      <c r="A37" s="107" t="s">
        <v>135</v>
      </c>
      <c r="B37" s="108">
        <v>5881.5795539013379</v>
      </c>
      <c r="C37" s="108">
        <v>4411.1846654260034</v>
      </c>
      <c r="D37" s="108">
        <v>12057.588806893786</v>
      </c>
      <c r="E37" s="108">
        <v>9043.1916051703392</v>
      </c>
      <c r="F37" s="108">
        <v>816.26688000000001</v>
      </c>
      <c r="G37" s="108">
        <v>612.20015999999998</v>
      </c>
    </row>
    <row r="38" spans="1:7" x14ac:dyDescent="0.3">
      <c r="A38" s="107" t="s">
        <v>30</v>
      </c>
      <c r="B38" s="108">
        <v>379275.42746058718</v>
      </c>
      <c r="C38" s="108">
        <v>284456.57059544034</v>
      </c>
      <c r="D38" s="108">
        <v>1173067.1839582843</v>
      </c>
      <c r="E38" s="108">
        <v>879800.3879687133</v>
      </c>
      <c r="F38" s="108">
        <v>197290.43391999995</v>
      </c>
      <c r="G38" s="108">
        <v>147967.82544000002</v>
      </c>
    </row>
    <row r="39" spans="1:7" x14ac:dyDescent="0.3">
      <c r="A39"/>
      <c r="B39"/>
      <c r="C39"/>
      <c r="D39"/>
      <c r="E39"/>
      <c r="F39"/>
      <c r="G39"/>
    </row>
    <row r="40" spans="1:7" x14ac:dyDescent="0.3">
      <c r="A40"/>
      <c r="B40"/>
      <c r="C40"/>
      <c r="D40"/>
      <c r="E40"/>
      <c r="F40"/>
      <c r="G40"/>
    </row>
    <row r="41" spans="1:7" x14ac:dyDescent="0.3">
      <c r="A41"/>
      <c r="B41"/>
      <c r="C41"/>
      <c r="D41"/>
      <c r="E41"/>
      <c r="F41"/>
      <c r="G41"/>
    </row>
    <row r="42" spans="1:7" x14ac:dyDescent="0.3">
      <c r="A42"/>
      <c r="B42"/>
      <c r="C42"/>
      <c r="D42"/>
      <c r="E42"/>
      <c r="F42"/>
      <c r="G42"/>
    </row>
    <row r="43" spans="1:7" x14ac:dyDescent="0.3">
      <c r="A43"/>
      <c r="B43"/>
      <c r="C43"/>
      <c r="D43"/>
      <c r="E43"/>
      <c r="F43"/>
      <c r="G43"/>
    </row>
    <row r="44" spans="1:7" x14ac:dyDescent="0.3">
      <c r="A44"/>
      <c r="B44"/>
      <c r="C44"/>
      <c r="D44"/>
      <c r="E44"/>
      <c r="F44"/>
      <c r="G44"/>
    </row>
    <row r="45" spans="1:7" x14ac:dyDescent="0.3">
      <c r="A45"/>
      <c r="B45"/>
      <c r="C45"/>
      <c r="D45"/>
      <c r="E45"/>
      <c r="F45"/>
      <c r="G45"/>
    </row>
    <row r="46" spans="1:7" x14ac:dyDescent="0.3">
      <c r="A46"/>
      <c r="B46"/>
      <c r="C46"/>
      <c r="D46"/>
      <c r="E46"/>
      <c r="F46"/>
      <c r="G46"/>
    </row>
    <row r="47" spans="1:7" x14ac:dyDescent="0.3">
      <c r="A47"/>
      <c r="B47"/>
      <c r="C47"/>
      <c r="D47"/>
      <c r="E47"/>
      <c r="F47"/>
      <c r="G47"/>
    </row>
    <row r="48" spans="1:7" x14ac:dyDescent="0.3">
      <c r="A48"/>
      <c r="B48"/>
      <c r="C48"/>
      <c r="D48"/>
      <c r="E48"/>
      <c r="F48"/>
      <c r="G48"/>
    </row>
    <row r="49" spans="1:7" x14ac:dyDescent="0.3">
      <c r="A49"/>
      <c r="B49"/>
      <c r="C49"/>
      <c r="D49"/>
      <c r="E49"/>
      <c r="F49"/>
      <c r="G49"/>
    </row>
    <row r="50" spans="1:7" x14ac:dyDescent="0.3">
      <c r="A50"/>
      <c r="B50"/>
      <c r="C50"/>
      <c r="D50"/>
      <c r="E50"/>
      <c r="F50"/>
      <c r="G50"/>
    </row>
    <row r="51" spans="1:7" x14ac:dyDescent="0.3">
      <c r="A51"/>
      <c r="B51"/>
      <c r="C51"/>
      <c r="D51"/>
      <c r="E51"/>
      <c r="F51"/>
      <c r="G51"/>
    </row>
    <row r="52" spans="1:7" x14ac:dyDescent="0.3">
      <c r="A52"/>
      <c r="B52"/>
      <c r="C52"/>
      <c r="D52"/>
      <c r="E52"/>
      <c r="F52"/>
      <c r="G52"/>
    </row>
    <row r="53" spans="1:7" x14ac:dyDescent="0.3">
      <c r="A53"/>
      <c r="B53"/>
      <c r="C53"/>
      <c r="D53"/>
      <c r="E53"/>
      <c r="F53"/>
      <c r="G53"/>
    </row>
    <row r="54" spans="1:7" x14ac:dyDescent="0.3">
      <c r="A54"/>
      <c r="B54"/>
      <c r="C54"/>
      <c r="D54"/>
      <c r="E54"/>
      <c r="F54"/>
      <c r="G54"/>
    </row>
    <row r="55" spans="1:7" x14ac:dyDescent="0.3">
      <c r="A55"/>
      <c r="B55"/>
      <c r="C55"/>
      <c r="D55"/>
      <c r="E55"/>
      <c r="F55"/>
      <c r="G55"/>
    </row>
    <row r="56" spans="1:7" x14ac:dyDescent="0.3">
      <c r="A56"/>
      <c r="B56"/>
      <c r="C56"/>
      <c r="D56"/>
      <c r="E56"/>
      <c r="F56"/>
      <c r="G56"/>
    </row>
    <row r="57" spans="1:7" x14ac:dyDescent="0.3">
      <c r="A57"/>
      <c r="B57"/>
      <c r="C57"/>
      <c r="D57"/>
      <c r="E57"/>
      <c r="F57"/>
      <c r="G57"/>
    </row>
    <row r="58" spans="1:7" x14ac:dyDescent="0.3">
      <c r="A58"/>
      <c r="B58"/>
      <c r="C58"/>
      <c r="D58"/>
      <c r="E58"/>
      <c r="F58"/>
      <c r="G58"/>
    </row>
    <row r="59" spans="1:7" x14ac:dyDescent="0.3">
      <c r="A59"/>
      <c r="B59"/>
      <c r="C59"/>
      <c r="D59"/>
      <c r="E59"/>
      <c r="F59"/>
      <c r="G59"/>
    </row>
    <row r="60" spans="1:7" x14ac:dyDescent="0.3">
      <c r="A60"/>
      <c r="B60"/>
      <c r="C60"/>
      <c r="D60"/>
      <c r="E60"/>
      <c r="F60"/>
      <c r="G60"/>
    </row>
    <row r="61" spans="1:7" x14ac:dyDescent="0.3">
      <c r="A61"/>
      <c r="B61"/>
      <c r="C61"/>
      <c r="D61"/>
      <c r="E61"/>
      <c r="F61"/>
      <c r="G61"/>
    </row>
    <row r="62" spans="1:7" x14ac:dyDescent="0.3">
      <c r="A62"/>
      <c r="B62"/>
      <c r="C62"/>
      <c r="D62"/>
      <c r="E62"/>
      <c r="F62"/>
      <c r="G62"/>
    </row>
    <row r="63" spans="1:7" x14ac:dyDescent="0.3">
      <c r="A63"/>
      <c r="B63"/>
      <c r="C63"/>
      <c r="D63"/>
      <c r="E63"/>
      <c r="F63"/>
      <c r="G63"/>
    </row>
    <row r="64" spans="1:7" x14ac:dyDescent="0.3">
      <c r="A64"/>
      <c r="B64"/>
      <c r="C64"/>
      <c r="D64"/>
      <c r="E64"/>
      <c r="F64"/>
      <c r="G64"/>
    </row>
    <row r="65" spans="1:7" x14ac:dyDescent="0.3">
      <c r="A65"/>
      <c r="B65"/>
      <c r="C65"/>
      <c r="D65"/>
      <c r="E65"/>
      <c r="F65"/>
      <c r="G65"/>
    </row>
    <row r="66" spans="1:7" x14ac:dyDescent="0.3">
      <c r="A66"/>
      <c r="B66"/>
      <c r="C66"/>
      <c r="D66"/>
      <c r="E66"/>
      <c r="F66"/>
      <c r="G66"/>
    </row>
    <row r="67" spans="1:7" x14ac:dyDescent="0.3">
      <c r="A67"/>
      <c r="B67"/>
      <c r="C67"/>
      <c r="D67"/>
      <c r="E67"/>
      <c r="F67"/>
      <c r="G67"/>
    </row>
    <row r="68" spans="1:7" x14ac:dyDescent="0.3">
      <c r="A68"/>
      <c r="B68"/>
      <c r="C68"/>
      <c r="D68"/>
      <c r="E68"/>
      <c r="F68"/>
      <c r="G68"/>
    </row>
    <row r="69" spans="1:7" x14ac:dyDescent="0.3">
      <c r="A69"/>
      <c r="B69"/>
      <c r="C69"/>
      <c r="D69"/>
      <c r="E69"/>
      <c r="F69"/>
      <c r="G69"/>
    </row>
    <row r="70" spans="1:7" x14ac:dyDescent="0.3">
      <c r="A70"/>
      <c r="B70"/>
      <c r="C70"/>
      <c r="D70"/>
      <c r="E70"/>
      <c r="F70"/>
      <c r="G70"/>
    </row>
    <row r="71" spans="1:7" x14ac:dyDescent="0.3">
      <c r="A71"/>
      <c r="B71"/>
      <c r="C71"/>
      <c r="D71"/>
      <c r="E71"/>
      <c r="F71"/>
      <c r="G71"/>
    </row>
    <row r="72" spans="1:7" x14ac:dyDescent="0.3">
      <c r="A72"/>
      <c r="B72"/>
      <c r="C72"/>
      <c r="D72"/>
      <c r="E72"/>
      <c r="F72"/>
      <c r="G72"/>
    </row>
    <row r="73" spans="1:7" x14ac:dyDescent="0.3">
      <c r="A73"/>
      <c r="B73"/>
      <c r="C73"/>
      <c r="D73"/>
      <c r="E73"/>
      <c r="F73"/>
      <c r="G73"/>
    </row>
    <row r="74" spans="1:7" x14ac:dyDescent="0.3">
      <c r="A74"/>
      <c r="B74"/>
      <c r="C74"/>
      <c r="D74"/>
      <c r="E74"/>
      <c r="F74"/>
      <c r="G7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39"/>
  <sheetViews>
    <sheetView workbookViewId="0">
      <selection activeCell="D8" sqref="D8"/>
    </sheetView>
  </sheetViews>
  <sheetFormatPr defaultColWidth="20.8984375" defaultRowHeight="15.6" x14ac:dyDescent="0.3"/>
  <cols>
    <col min="1" max="1" width="12.796875" bestFit="1" customWidth="1"/>
    <col min="2" max="7" width="21.69921875" customWidth="1"/>
  </cols>
  <sheetData>
    <row r="3" spans="1:7" s="31" customFormat="1" ht="99.75" customHeight="1" x14ac:dyDescent="0.3">
      <c r="A3" s="30" t="s">
        <v>28</v>
      </c>
      <c r="B3" s="31" t="s">
        <v>141</v>
      </c>
      <c r="C3" s="31" t="s">
        <v>142</v>
      </c>
      <c r="D3" s="31" t="s">
        <v>143</v>
      </c>
      <c r="E3" s="31" t="s">
        <v>144</v>
      </c>
      <c r="F3" s="31" t="s">
        <v>145</v>
      </c>
      <c r="G3" s="31" t="s">
        <v>146</v>
      </c>
    </row>
    <row r="4" spans="1:7" x14ac:dyDescent="0.3">
      <c r="A4" s="28" t="s">
        <v>29</v>
      </c>
      <c r="B4" s="29">
        <v>0</v>
      </c>
      <c r="C4" s="29">
        <v>0</v>
      </c>
      <c r="D4" s="29">
        <v>0</v>
      </c>
      <c r="E4" s="29">
        <v>0</v>
      </c>
      <c r="F4" s="29">
        <v>0</v>
      </c>
      <c r="G4" s="29">
        <v>0</v>
      </c>
    </row>
    <row r="5" spans="1:7" x14ac:dyDescent="0.3">
      <c r="A5" s="28" t="s">
        <v>102</v>
      </c>
      <c r="B5" s="29">
        <v>58007.34</v>
      </c>
      <c r="C5" s="29">
        <v>0</v>
      </c>
      <c r="D5" s="29">
        <v>96678.900000000009</v>
      </c>
      <c r="E5" s="29">
        <v>0</v>
      </c>
      <c r="F5" s="29">
        <v>154686.24</v>
      </c>
      <c r="G5" s="29">
        <v>0</v>
      </c>
    </row>
    <row r="6" spans="1:7" x14ac:dyDescent="0.3">
      <c r="A6" s="28" t="s">
        <v>103</v>
      </c>
      <c r="B6" s="29">
        <v>30251.099999999995</v>
      </c>
      <c r="C6" s="29">
        <v>0</v>
      </c>
      <c r="D6" s="29">
        <v>50418.5</v>
      </c>
      <c r="E6" s="29">
        <v>0</v>
      </c>
      <c r="F6" s="29">
        <v>80669.600000000006</v>
      </c>
      <c r="G6" s="29">
        <v>0</v>
      </c>
    </row>
    <row r="7" spans="1:7" x14ac:dyDescent="0.3">
      <c r="A7" s="28" t="s">
        <v>104</v>
      </c>
      <c r="B7" s="29">
        <v>55618.139999999992</v>
      </c>
      <c r="C7" s="29">
        <v>0</v>
      </c>
      <c r="D7" s="29">
        <v>92696.900000000009</v>
      </c>
      <c r="E7" s="29">
        <v>0</v>
      </c>
      <c r="F7" s="29">
        <v>148315.04</v>
      </c>
      <c r="G7" s="29">
        <v>0</v>
      </c>
    </row>
    <row r="8" spans="1:7" x14ac:dyDescent="0.3">
      <c r="A8" s="28" t="s">
        <v>105</v>
      </c>
      <c r="B8" s="29">
        <v>81217.56</v>
      </c>
      <c r="C8" s="29">
        <v>0</v>
      </c>
      <c r="D8" s="29">
        <v>135362.6</v>
      </c>
      <c r="E8" s="29">
        <v>0</v>
      </c>
      <c r="F8" s="29">
        <v>216580.16</v>
      </c>
      <c r="G8" s="29">
        <v>0</v>
      </c>
    </row>
    <row r="9" spans="1:7" x14ac:dyDescent="0.3">
      <c r="A9" s="28" t="s">
        <v>106</v>
      </c>
      <c r="B9" s="29">
        <v>27277.98</v>
      </c>
      <c r="C9" s="29">
        <v>0</v>
      </c>
      <c r="D9" s="29">
        <v>45463.30000000001</v>
      </c>
      <c r="E9" s="29">
        <v>0</v>
      </c>
      <c r="F9" s="29">
        <v>72741.279999999999</v>
      </c>
      <c r="G9" s="29">
        <v>0</v>
      </c>
    </row>
    <row r="10" spans="1:7" x14ac:dyDescent="0.3">
      <c r="A10" s="28" t="s">
        <v>107</v>
      </c>
      <c r="B10" s="29">
        <v>28090.680000000004</v>
      </c>
      <c r="C10" s="29">
        <v>0</v>
      </c>
      <c r="D10" s="29">
        <v>46817.80000000001</v>
      </c>
      <c r="E10" s="29">
        <v>0</v>
      </c>
      <c r="F10" s="29">
        <v>74908.479999999996</v>
      </c>
      <c r="G10" s="29">
        <v>0</v>
      </c>
    </row>
    <row r="11" spans="1:7" x14ac:dyDescent="0.3">
      <c r="A11" s="28" t="s">
        <v>108</v>
      </c>
      <c r="B11" s="29">
        <v>30958.379999999994</v>
      </c>
      <c r="C11" s="29">
        <v>0</v>
      </c>
      <c r="D11" s="29">
        <v>51597.30000000001</v>
      </c>
      <c r="E11" s="29">
        <v>0</v>
      </c>
      <c r="F11" s="29">
        <v>82555.680000000008</v>
      </c>
      <c r="G11" s="29">
        <v>0</v>
      </c>
    </row>
    <row r="12" spans="1:7" x14ac:dyDescent="0.3">
      <c r="A12" s="28" t="s">
        <v>109</v>
      </c>
      <c r="B12" s="29">
        <v>60920.1</v>
      </c>
      <c r="C12" s="29">
        <v>0</v>
      </c>
      <c r="D12" s="29">
        <v>101533.5</v>
      </c>
      <c r="E12" s="29">
        <v>0</v>
      </c>
      <c r="F12" s="29">
        <v>162453.6</v>
      </c>
      <c r="G12" s="29">
        <v>0</v>
      </c>
    </row>
    <row r="13" spans="1:7" x14ac:dyDescent="0.3">
      <c r="A13" s="28" t="s">
        <v>110</v>
      </c>
      <c r="B13" s="29">
        <v>74962.559999999998</v>
      </c>
      <c r="C13" s="29">
        <v>0</v>
      </c>
      <c r="D13" s="29">
        <v>124937.60000000002</v>
      </c>
      <c r="E13" s="29">
        <v>0</v>
      </c>
      <c r="F13" s="29">
        <v>199900.16</v>
      </c>
      <c r="G13" s="29">
        <v>0</v>
      </c>
    </row>
    <row r="14" spans="1:7" x14ac:dyDescent="0.3">
      <c r="A14" s="28" t="s">
        <v>111</v>
      </c>
      <c r="B14" s="29">
        <v>42099.18</v>
      </c>
      <c r="C14" s="29">
        <v>0</v>
      </c>
      <c r="D14" s="29">
        <v>70165.3</v>
      </c>
      <c r="E14" s="29">
        <v>0</v>
      </c>
      <c r="F14" s="29">
        <v>112264.48</v>
      </c>
      <c r="G14" s="29">
        <v>0</v>
      </c>
    </row>
    <row r="15" spans="1:7" x14ac:dyDescent="0.3">
      <c r="A15" s="28" t="s">
        <v>112</v>
      </c>
      <c r="B15" s="29">
        <v>56414.22</v>
      </c>
      <c r="C15" s="29">
        <v>0</v>
      </c>
      <c r="D15" s="29">
        <v>94023.700000000012</v>
      </c>
      <c r="E15" s="29">
        <v>0</v>
      </c>
      <c r="F15" s="29">
        <v>150437.92000000001</v>
      </c>
      <c r="G15" s="29">
        <v>0</v>
      </c>
    </row>
    <row r="16" spans="1:7" x14ac:dyDescent="0.3">
      <c r="A16" s="28" t="s">
        <v>113</v>
      </c>
      <c r="B16" s="29">
        <v>115699.62</v>
      </c>
      <c r="C16" s="29">
        <v>0</v>
      </c>
      <c r="D16" s="29">
        <v>192832.70000000004</v>
      </c>
      <c r="E16" s="29">
        <v>0</v>
      </c>
      <c r="F16" s="29">
        <v>308532.32</v>
      </c>
      <c r="G16" s="29">
        <v>0</v>
      </c>
    </row>
    <row r="17" spans="1:7" x14ac:dyDescent="0.3">
      <c r="A17" s="28" t="s">
        <v>114</v>
      </c>
      <c r="B17" s="29">
        <v>32994</v>
      </c>
      <c r="C17" s="29">
        <v>0</v>
      </c>
      <c r="D17" s="29">
        <v>54990</v>
      </c>
      <c r="E17" s="29">
        <v>0</v>
      </c>
      <c r="F17" s="29">
        <v>87984</v>
      </c>
      <c r="G17" s="29">
        <v>0</v>
      </c>
    </row>
    <row r="18" spans="1:7" x14ac:dyDescent="0.3">
      <c r="A18" s="28" t="s">
        <v>115</v>
      </c>
      <c r="B18" s="29">
        <v>271423.08</v>
      </c>
      <c r="C18" s="29">
        <v>0</v>
      </c>
      <c r="D18" s="29">
        <v>452371.80000000005</v>
      </c>
      <c r="E18" s="29">
        <v>0</v>
      </c>
      <c r="F18" s="29">
        <v>723794.88</v>
      </c>
      <c r="G18" s="29">
        <v>0</v>
      </c>
    </row>
    <row r="19" spans="1:7" x14ac:dyDescent="0.3">
      <c r="A19" s="28" t="s">
        <v>116</v>
      </c>
      <c r="B19" s="29">
        <v>75167.16</v>
      </c>
      <c r="C19" s="29">
        <v>0</v>
      </c>
      <c r="D19" s="29">
        <v>125278.60000000002</v>
      </c>
      <c r="E19" s="29">
        <v>0</v>
      </c>
      <c r="F19" s="29">
        <v>200445.76</v>
      </c>
      <c r="G19" s="29">
        <v>0</v>
      </c>
    </row>
    <row r="20" spans="1:7" x14ac:dyDescent="0.3">
      <c r="A20" s="28" t="s">
        <v>117</v>
      </c>
      <c r="B20" s="29">
        <v>26894.7</v>
      </c>
      <c r="C20" s="29">
        <v>0</v>
      </c>
      <c r="D20" s="29">
        <v>44824.5</v>
      </c>
      <c r="E20" s="29">
        <v>0</v>
      </c>
      <c r="F20" s="29">
        <v>71719.199999999997</v>
      </c>
      <c r="G20" s="29">
        <v>0</v>
      </c>
    </row>
    <row r="21" spans="1:7" x14ac:dyDescent="0.3">
      <c r="A21" s="28" t="s">
        <v>118</v>
      </c>
      <c r="B21" s="29">
        <v>35044.5</v>
      </c>
      <c r="C21" s="29">
        <v>0</v>
      </c>
      <c r="D21" s="29">
        <v>58407.5</v>
      </c>
      <c r="E21" s="29">
        <v>0</v>
      </c>
      <c r="F21" s="29">
        <v>93452</v>
      </c>
      <c r="G21" s="29">
        <v>0</v>
      </c>
    </row>
    <row r="22" spans="1:7" x14ac:dyDescent="0.3">
      <c r="A22" s="28" t="s">
        <v>119</v>
      </c>
      <c r="B22" s="29">
        <v>27487.8</v>
      </c>
      <c r="C22" s="29">
        <v>0</v>
      </c>
      <c r="D22" s="29">
        <v>45813</v>
      </c>
      <c r="E22" s="29">
        <v>0</v>
      </c>
      <c r="F22" s="29">
        <v>73300.800000000003</v>
      </c>
      <c r="G22" s="29">
        <v>0</v>
      </c>
    </row>
    <row r="23" spans="1:7" x14ac:dyDescent="0.3">
      <c r="A23" s="28" t="s">
        <v>120</v>
      </c>
      <c r="B23" s="29">
        <v>61768.38</v>
      </c>
      <c r="C23" s="29">
        <v>0</v>
      </c>
      <c r="D23" s="29">
        <v>102947.3</v>
      </c>
      <c r="E23" s="29">
        <v>0</v>
      </c>
      <c r="F23" s="29">
        <v>164715.68</v>
      </c>
      <c r="G23" s="29">
        <v>0</v>
      </c>
    </row>
    <row r="24" spans="1:7" x14ac:dyDescent="0.3">
      <c r="A24" s="28" t="s">
        <v>121</v>
      </c>
      <c r="B24" s="29">
        <v>27175.319999999996</v>
      </c>
      <c r="C24" s="29">
        <v>0</v>
      </c>
      <c r="D24" s="29">
        <v>45292.200000000004</v>
      </c>
      <c r="E24" s="29">
        <v>0</v>
      </c>
      <c r="F24" s="29">
        <v>72467.520000000004</v>
      </c>
      <c r="G24" s="29">
        <v>0</v>
      </c>
    </row>
    <row r="25" spans="1:7" x14ac:dyDescent="0.3">
      <c r="A25" s="28" t="s">
        <v>122</v>
      </c>
      <c r="B25" s="29">
        <v>23912.099999999995</v>
      </c>
      <c r="C25" s="29">
        <v>0</v>
      </c>
      <c r="D25" s="29">
        <v>39853.5</v>
      </c>
      <c r="E25" s="29">
        <v>0</v>
      </c>
      <c r="F25" s="29">
        <v>63765.599999999999</v>
      </c>
      <c r="G25" s="29">
        <v>0</v>
      </c>
    </row>
    <row r="26" spans="1:7" x14ac:dyDescent="0.3">
      <c r="A26" s="28" t="s">
        <v>123</v>
      </c>
      <c r="B26" s="29">
        <v>92726.87999999999</v>
      </c>
      <c r="C26" s="29">
        <v>0</v>
      </c>
      <c r="D26" s="29">
        <v>154544.80000000002</v>
      </c>
      <c r="E26" s="29">
        <v>0</v>
      </c>
      <c r="F26" s="29">
        <v>247271.68000000002</v>
      </c>
      <c r="G26" s="29">
        <v>0</v>
      </c>
    </row>
    <row r="27" spans="1:7" x14ac:dyDescent="0.3">
      <c r="A27" s="28" t="s">
        <v>124</v>
      </c>
      <c r="B27" s="29">
        <v>10071.779999999999</v>
      </c>
      <c r="C27" s="29">
        <v>0</v>
      </c>
      <c r="D27" s="29">
        <v>16786.3</v>
      </c>
      <c r="E27" s="29">
        <v>0</v>
      </c>
      <c r="F27" s="29">
        <v>26858.080000000002</v>
      </c>
      <c r="G27" s="29">
        <v>0</v>
      </c>
    </row>
    <row r="28" spans="1:7" x14ac:dyDescent="0.3">
      <c r="A28" s="28" t="s">
        <v>125</v>
      </c>
      <c r="B28" s="29">
        <v>9023.4599999999991</v>
      </c>
      <c r="C28" s="29">
        <v>0</v>
      </c>
      <c r="D28" s="29">
        <v>15039.1</v>
      </c>
      <c r="E28" s="29">
        <v>0</v>
      </c>
      <c r="F28" s="29">
        <v>24062.560000000001</v>
      </c>
      <c r="G28" s="29">
        <v>0</v>
      </c>
    </row>
    <row r="29" spans="1:7" x14ac:dyDescent="0.3">
      <c r="A29" s="28" t="s">
        <v>126</v>
      </c>
      <c r="B29" s="29">
        <v>26512.98</v>
      </c>
      <c r="C29" s="29">
        <v>0</v>
      </c>
      <c r="D29" s="29">
        <v>44188.30000000001</v>
      </c>
      <c r="E29" s="29">
        <v>0</v>
      </c>
      <c r="F29" s="29">
        <v>70701.279999999999</v>
      </c>
      <c r="G29" s="29">
        <v>0</v>
      </c>
    </row>
    <row r="30" spans="1:7" x14ac:dyDescent="0.3">
      <c r="A30" s="28" t="s">
        <v>127</v>
      </c>
      <c r="B30" s="29">
        <v>33672</v>
      </c>
      <c r="C30" s="29">
        <v>0</v>
      </c>
      <c r="D30" s="29">
        <v>56120</v>
      </c>
      <c r="E30" s="29">
        <v>0</v>
      </c>
      <c r="F30" s="29">
        <v>89792</v>
      </c>
      <c r="G30" s="29">
        <v>0</v>
      </c>
    </row>
    <row r="31" spans="1:7" x14ac:dyDescent="0.3">
      <c r="A31" s="28" t="s">
        <v>128</v>
      </c>
      <c r="B31" s="29">
        <v>9360.06</v>
      </c>
      <c r="C31" s="29">
        <v>0</v>
      </c>
      <c r="D31" s="29">
        <v>15600.1</v>
      </c>
      <c r="E31" s="29">
        <v>0</v>
      </c>
      <c r="F31" s="29">
        <v>24960.16</v>
      </c>
      <c r="G31" s="29">
        <v>0</v>
      </c>
    </row>
    <row r="32" spans="1:7" x14ac:dyDescent="0.3">
      <c r="A32" s="28" t="s">
        <v>129</v>
      </c>
      <c r="B32" s="29">
        <v>40547.699999999997</v>
      </c>
      <c r="C32" s="29">
        <v>0</v>
      </c>
      <c r="D32" s="29">
        <v>67579.5</v>
      </c>
      <c r="E32" s="29">
        <v>0</v>
      </c>
      <c r="F32" s="29">
        <v>108127.2</v>
      </c>
      <c r="G32" s="29">
        <v>0</v>
      </c>
    </row>
    <row r="33" spans="1:7" x14ac:dyDescent="0.3">
      <c r="A33" s="28" t="s">
        <v>130</v>
      </c>
      <c r="B33" s="29">
        <v>23669.219999999998</v>
      </c>
      <c r="C33" s="29">
        <v>0</v>
      </c>
      <c r="D33" s="29">
        <v>39448.700000000004</v>
      </c>
      <c r="E33" s="29">
        <v>0</v>
      </c>
      <c r="F33" s="29">
        <v>63117.920000000006</v>
      </c>
      <c r="G33" s="29">
        <v>0</v>
      </c>
    </row>
    <row r="34" spans="1:7" x14ac:dyDescent="0.3">
      <c r="A34" s="28" t="s">
        <v>131</v>
      </c>
      <c r="B34" s="29">
        <v>34142.58</v>
      </c>
      <c r="C34" s="29">
        <v>0</v>
      </c>
      <c r="D34" s="29">
        <v>56904.30000000001</v>
      </c>
      <c r="E34" s="29">
        <v>0</v>
      </c>
      <c r="F34" s="29">
        <v>91046.88</v>
      </c>
      <c r="G34" s="29">
        <v>0</v>
      </c>
    </row>
    <row r="35" spans="1:7" x14ac:dyDescent="0.3">
      <c r="A35" s="28" t="s">
        <v>132</v>
      </c>
      <c r="B35" s="29">
        <v>60020.159999999996</v>
      </c>
      <c r="C35" s="29">
        <v>0</v>
      </c>
      <c r="D35" s="29">
        <v>100033.60000000002</v>
      </c>
      <c r="E35" s="29">
        <v>0</v>
      </c>
      <c r="F35" s="29">
        <v>160053.76000000001</v>
      </c>
      <c r="G35" s="29">
        <v>0</v>
      </c>
    </row>
    <row r="36" spans="1:7" x14ac:dyDescent="0.3">
      <c r="A36" s="28" t="s">
        <v>133</v>
      </c>
      <c r="B36" s="29">
        <v>21381.84</v>
      </c>
      <c r="C36" s="29">
        <v>0</v>
      </c>
      <c r="D36" s="29">
        <v>35636.400000000001</v>
      </c>
      <c r="E36" s="29">
        <v>0</v>
      </c>
      <c r="F36" s="29">
        <v>57018.239999999998</v>
      </c>
      <c r="G36" s="29">
        <v>0</v>
      </c>
    </row>
    <row r="37" spans="1:7" x14ac:dyDescent="0.3">
      <c r="A37" s="28" t="s">
        <v>134</v>
      </c>
      <c r="B37" s="29">
        <v>36364.619999999995</v>
      </c>
      <c r="C37" s="29">
        <v>0</v>
      </c>
      <c r="D37" s="29">
        <v>60607.700000000004</v>
      </c>
      <c r="E37" s="29">
        <v>0</v>
      </c>
      <c r="F37" s="29">
        <v>96972.32</v>
      </c>
      <c r="G37" s="29">
        <v>0</v>
      </c>
    </row>
    <row r="38" spans="1:7" x14ac:dyDescent="0.3">
      <c r="A38" s="28" t="s">
        <v>135</v>
      </c>
      <c r="B38" s="29">
        <v>18551.52</v>
      </c>
      <c r="C38" s="29">
        <v>0</v>
      </c>
      <c r="D38" s="29">
        <v>30919.200000000001</v>
      </c>
      <c r="E38" s="29">
        <v>0</v>
      </c>
      <c r="F38" s="29">
        <v>49470.720000000001</v>
      </c>
      <c r="G38" s="29">
        <v>0</v>
      </c>
    </row>
    <row r="39" spans="1:7" x14ac:dyDescent="0.3">
      <c r="A39" s="28" t="s">
        <v>30</v>
      </c>
      <c r="B39" s="29">
        <v>1659428.7000000002</v>
      </c>
      <c r="C39" s="29">
        <v>0</v>
      </c>
      <c r="D39" s="29">
        <v>2765714.5000000005</v>
      </c>
      <c r="E39" s="29">
        <v>0</v>
      </c>
      <c r="F39" s="29">
        <v>4425143.2</v>
      </c>
      <c r="G39" s="29">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C10" sqref="C10"/>
    </sheetView>
  </sheetViews>
  <sheetFormatPr defaultRowHeight="15.6" x14ac:dyDescent="0.3"/>
  <sheetData>
    <row r="1" spans="1:12" x14ac:dyDescent="0.3">
      <c r="A1" s="61" t="s">
        <v>1</v>
      </c>
      <c r="B1" s="61" t="s">
        <v>0</v>
      </c>
      <c r="C1" s="61" t="s">
        <v>85</v>
      </c>
      <c r="D1" s="61" t="s">
        <v>86</v>
      </c>
      <c r="E1" s="61" t="s">
        <v>87</v>
      </c>
      <c r="F1" s="61" t="s">
        <v>88</v>
      </c>
      <c r="G1" s="61" t="s">
        <v>89</v>
      </c>
      <c r="H1" s="61" t="s">
        <v>90</v>
      </c>
      <c r="I1" s="61" t="s">
        <v>91</v>
      </c>
      <c r="J1" s="61" t="s">
        <v>92</v>
      </c>
      <c r="K1" s="61" t="s">
        <v>93</v>
      </c>
      <c r="L1" s="61" t="s">
        <v>94</v>
      </c>
    </row>
    <row r="2" spans="1:12" x14ac:dyDescent="0.3">
      <c r="A2" s="61" t="str">
        <f>CMAM!B13</f>
        <v>Badakhshan</v>
      </c>
      <c r="B2" s="61">
        <f>CMAM!C13</f>
        <v>0</v>
      </c>
      <c r="C2" s="101">
        <f>CMAM!D13</f>
        <v>966789</v>
      </c>
      <c r="D2" s="61">
        <f>CMAM!E13</f>
        <v>9.3475173302648484E-2</v>
      </c>
      <c r="E2" s="61">
        <f>CMAM!F13</f>
        <v>3.20554484549571E-2</v>
      </c>
      <c r="F2" s="101">
        <f>CMAM!G13</f>
        <v>12892.19566182892</v>
      </c>
      <c r="G2" s="101">
        <f>CMAM!H13</f>
        <v>9669.1467463716908</v>
      </c>
      <c r="H2" s="101">
        <f>CMAM!I13</f>
        <v>37594.2400379912</v>
      </c>
      <c r="I2" s="101">
        <f>CMAM!J13</f>
        <v>28195.6800284934</v>
      </c>
      <c r="J2" s="61">
        <f>CMAM!K13</f>
        <v>0.218</v>
      </c>
      <c r="K2" s="101">
        <f>CMAM!L13</f>
        <v>16860.800159999999</v>
      </c>
      <c r="L2" s="101">
        <f>CMAM!M13</f>
        <v>12645.600119999999</v>
      </c>
    </row>
    <row r="3" spans="1:12" x14ac:dyDescent="0.3">
      <c r="A3" s="61" t="str">
        <f>CMAM!B14</f>
        <v>Badghis</v>
      </c>
      <c r="B3" s="61">
        <f>CMAM!C14</f>
        <v>0</v>
      </c>
      <c r="C3" s="101">
        <f>CMAM!D14</f>
        <v>504185</v>
      </c>
      <c r="D3" s="61">
        <f>CMAM!E14</f>
        <v>0.13100000000000001</v>
      </c>
      <c r="E3" s="61">
        <f>CMAM!F14</f>
        <v>3.2000000000000001E-2</v>
      </c>
      <c r="F3" s="101">
        <f>CMAM!G14</f>
        <v>6711.71072</v>
      </c>
      <c r="G3" s="101">
        <f>CMAM!H14</f>
        <v>5033.7830400000003</v>
      </c>
      <c r="H3" s="101">
        <f>CMAM!I14</f>
        <v>27476.065760000009</v>
      </c>
      <c r="I3" s="101">
        <f>CMAM!J14</f>
        <v>20607.049320000006</v>
      </c>
      <c r="J3" s="61">
        <f>CMAM!K14</f>
        <v>0.16600000000000001</v>
      </c>
      <c r="K3" s="101">
        <f>CMAM!L14</f>
        <v>6695.5767999999998</v>
      </c>
      <c r="L3" s="101">
        <f>CMAM!M14</f>
        <v>5021.6826000000001</v>
      </c>
    </row>
    <row r="4" spans="1:12" x14ac:dyDescent="0.3">
      <c r="A4" s="61" t="str">
        <f>CMAM!B15</f>
        <v>Baghlan</v>
      </c>
      <c r="B4" s="61">
        <f>CMAM!C15</f>
        <v>0</v>
      </c>
      <c r="C4" s="101">
        <f>CMAM!D15</f>
        <v>926969</v>
      </c>
      <c r="D4" s="61">
        <f>CMAM!E15</f>
        <v>9.8414436446626882E-2</v>
      </c>
      <c r="E4" s="61">
        <f>CMAM!F15</f>
        <v>2.7474442410666051E-2</v>
      </c>
      <c r="F4" s="101">
        <f>CMAM!G15</f>
        <v>10594.669865300644</v>
      </c>
      <c r="G4" s="101">
        <f>CMAM!H15</f>
        <v>7946.0023989754827</v>
      </c>
      <c r="H4" s="101">
        <f>CMAM!I15</f>
        <v>37950.486803213207</v>
      </c>
      <c r="I4" s="101">
        <f>CMAM!J15</f>
        <v>28462.865102409905</v>
      </c>
      <c r="J4" s="61">
        <f>CMAM!K15</f>
        <v>0.10099999999999999</v>
      </c>
      <c r="K4" s="101">
        <f>CMAM!L15</f>
        <v>7489.9095200000002</v>
      </c>
      <c r="L4" s="101">
        <f>CMAM!M15</f>
        <v>5617.4321399999999</v>
      </c>
    </row>
    <row r="5" spans="1:12" x14ac:dyDescent="0.3">
      <c r="A5" s="61" t="str">
        <f>CMAM!B16</f>
        <v>Balkh</v>
      </c>
      <c r="B5" s="61">
        <f>CMAM!C16</f>
        <v>0</v>
      </c>
      <c r="C5" s="101">
        <f>CMAM!D16</f>
        <v>1353626</v>
      </c>
      <c r="D5" s="61">
        <f>CMAM!E16</f>
        <v>5.651194319090929E-2</v>
      </c>
      <c r="E5" s="61">
        <f>CMAM!F16</f>
        <v>1.3977086325459676E-2</v>
      </c>
      <c r="F5" s="101">
        <f>CMAM!G16</f>
        <v>7870.614941024859</v>
      </c>
      <c r="G5" s="101">
        <f>CMAM!H16</f>
        <v>5902.9612057686445</v>
      </c>
      <c r="H5" s="101">
        <f>CMAM!I16</f>
        <v>31822.35081531492</v>
      </c>
      <c r="I5" s="101">
        <f>CMAM!J16</f>
        <v>23866.763111486191</v>
      </c>
      <c r="J5" s="61">
        <f>CMAM!K16</f>
        <v>0.16200000000000001</v>
      </c>
      <c r="K5" s="101">
        <f>CMAM!L16</f>
        <v>17542.99296</v>
      </c>
      <c r="L5" s="101">
        <f>CMAM!M16</f>
        <v>13157.244719999999</v>
      </c>
    </row>
    <row r="6" spans="1:12" x14ac:dyDescent="0.3">
      <c r="A6" s="61" t="str">
        <f>CMAM!B17</f>
        <v>Bamyan</v>
      </c>
      <c r="B6" s="61">
        <f>CMAM!C17</f>
        <v>0</v>
      </c>
      <c r="C6" s="101">
        <f>CMAM!D17</f>
        <v>454633</v>
      </c>
      <c r="D6" s="61">
        <f>CMAM!E17</f>
        <v>4.9807175082149227E-2</v>
      </c>
      <c r="E6" s="61">
        <f>CMAM!F17</f>
        <v>1.3647856341832014E-2</v>
      </c>
      <c r="F6" s="101">
        <f>CMAM!G17</f>
        <v>2581.1826028585438</v>
      </c>
      <c r="G6" s="101">
        <f>CMAM!H17</f>
        <v>1935.8869521439078</v>
      </c>
      <c r="H6" s="101">
        <f>CMAM!I17</f>
        <v>9419.8979385150651</v>
      </c>
      <c r="I6" s="101">
        <f>CMAM!J17</f>
        <v>7064.9234538862984</v>
      </c>
      <c r="J6" s="61">
        <f>CMAM!K17</f>
        <v>0.11199999999999999</v>
      </c>
      <c r="K6" s="101">
        <f>CMAM!L17</f>
        <v>4073.5116799999996</v>
      </c>
      <c r="L6" s="101">
        <f>CMAM!M17</f>
        <v>3055.1337599999997</v>
      </c>
    </row>
    <row r="7" spans="1:12" x14ac:dyDescent="0.3">
      <c r="A7" s="61" t="str">
        <f>CMAM!B18</f>
        <v>Dykundi</v>
      </c>
      <c r="B7" s="61">
        <f>CMAM!C18</f>
        <v>0</v>
      </c>
      <c r="C7" s="101">
        <f>CMAM!D18</f>
        <v>468178</v>
      </c>
      <c r="D7" s="61">
        <f>CMAM!E18</f>
        <v>5.2810694544647187E-2</v>
      </c>
      <c r="E7" s="61">
        <f>CMAM!F18</f>
        <v>1.2346067048592493E-2</v>
      </c>
      <c r="F7" s="101">
        <f>CMAM!G18</f>
        <v>2404.5453031291895</v>
      </c>
      <c r="G7" s="101">
        <f>CMAM!H18</f>
        <v>1803.4089773468922</v>
      </c>
      <c r="H7" s="101">
        <f>CMAM!I18</f>
        <v>10285.519025817914</v>
      </c>
      <c r="I7" s="101">
        <f>CMAM!J18</f>
        <v>7714.1392693634352</v>
      </c>
      <c r="J7" s="61">
        <f>CMAM!K18</f>
        <v>9.5000000000000001E-2</v>
      </c>
      <c r="K7" s="101">
        <f>CMAM!L18</f>
        <v>3558.1527999999998</v>
      </c>
      <c r="L7" s="101">
        <f>CMAM!M18</f>
        <v>2668.6145999999999</v>
      </c>
    </row>
    <row r="8" spans="1:12" x14ac:dyDescent="0.3">
      <c r="A8" s="61" t="str">
        <f>CMAM!B19</f>
        <v>Farah</v>
      </c>
      <c r="B8" s="61">
        <f>CMAM!C19</f>
        <v>0</v>
      </c>
      <c r="C8" s="101">
        <f>CMAM!D19</f>
        <v>515973</v>
      </c>
      <c r="D8" s="61">
        <f>CMAM!E19</f>
        <v>3.9427477059562489E-2</v>
      </c>
      <c r="E8" s="61">
        <f>CMAM!F19</f>
        <v>1.5517533384502607E-2</v>
      </c>
      <c r="F8" s="101">
        <f>CMAM!G19</f>
        <v>3330.7573532488173</v>
      </c>
      <c r="G8" s="101">
        <f>CMAM!H19</f>
        <v>2498.0680149366131</v>
      </c>
      <c r="H8" s="101">
        <f>CMAM!I19</f>
        <v>8462.9016662751146</v>
      </c>
      <c r="I8" s="101">
        <f>CMAM!J19</f>
        <v>6347.1762497063355</v>
      </c>
      <c r="J8" s="61">
        <f>CMAM!K19</f>
        <v>7.5999999999999998E-2</v>
      </c>
      <c r="K8" s="101">
        <f>CMAM!L19</f>
        <v>3137.1158400000004</v>
      </c>
      <c r="L8" s="101">
        <f>CMAM!M19</f>
        <v>2352.8368800000003</v>
      </c>
    </row>
    <row r="9" spans="1:12" x14ac:dyDescent="0.3">
      <c r="A9" s="61" t="str">
        <f>CMAM!B20</f>
        <v>Faryab</v>
      </c>
      <c r="B9" s="61">
        <f>CMAM!C20</f>
        <v>0</v>
      </c>
      <c r="C9" s="101">
        <f>CMAM!D20</f>
        <v>1015335</v>
      </c>
      <c r="D9" s="61">
        <f>CMAM!E20</f>
        <v>3.7345187182510869E-2</v>
      </c>
      <c r="E9" s="61">
        <f>CMAM!F20</f>
        <v>1.5372892023830067E-2</v>
      </c>
      <c r="F9" s="101">
        <f>CMAM!G20</f>
        <v>6493.1922943744494</v>
      </c>
      <c r="G9" s="101">
        <f>CMAM!H20</f>
        <v>4869.8942207808368</v>
      </c>
      <c r="H9" s="101">
        <f>CMAM!I20</f>
        <v>15773.836261229146</v>
      </c>
      <c r="I9" s="101">
        <f>CMAM!J20</f>
        <v>11830.377195921859</v>
      </c>
      <c r="J9" s="61">
        <f>CMAM!K20</f>
        <v>0.16399999999999998</v>
      </c>
      <c r="K9" s="101">
        <f>CMAM!L20</f>
        <v>13321.195199999996</v>
      </c>
      <c r="L9" s="101">
        <f>CMAM!M20</f>
        <v>9990.8963999999978</v>
      </c>
    </row>
    <row r="10" spans="1:12" x14ac:dyDescent="0.3">
      <c r="A10" s="61" t="str">
        <f>CMAM!B21</f>
        <v>Ghazni</v>
      </c>
      <c r="B10" s="61">
        <f>CMAM!C21</f>
        <v>0</v>
      </c>
      <c r="C10" s="101">
        <f>CMAM!D21</f>
        <v>1249376</v>
      </c>
      <c r="D10" s="61">
        <f>CMAM!E21</f>
        <v>0.19600000000000001</v>
      </c>
      <c r="E10" s="61">
        <f>CMAM!F21</f>
        <v>7.400000000000001E-2</v>
      </c>
      <c r="F10" s="101">
        <f>CMAM!G21</f>
        <v>38460.790784000004</v>
      </c>
      <c r="G10" s="101">
        <f>CMAM!H21</f>
        <v>28845.593088000001</v>
      </c>
      <c r="H10" s="101">
        <f>CMAM!I21</f>
        <v>101869.12153600001</v>
      </c>
      <c r="I10" s="101">
        <f>CMAM!J21</f>
        <v>76401.841152000008</v>
      </c>
      <c r="J10" s="61">
        <f>CMAM!K21</f>
        <v>3.1E-2</v>
      </c>
      <c r="K10" s="101">
        <f>CMAM!L21</f>
        <v>3098.4524799999999</v>
      </c>
      <c r="L10" s="101">
        <f>CMAM!M21</f>
        <v>2323.8393599999999</v>
      </c>
    </row>
    <row r="11" spans="1:12" x14ac:dyDescent="0.3">
      <c r="A11" s="61" t="str">
        <f>CMAM!B22</f>
        <v>Ghor</v>
      </c>
      <c r="B11" s="61">
        <f>CMAM!C22</f>
        <v>0</v>
      </c>
      <c r="C11" s="101">
        <f>CMAM!D22</f>
        <v>701653</v>
      </c>
      <c r="D11" s="61">
        <f>CMAM!E22</f>
        <v>0.20699999999999999</v>
      </c>
      <c r="E11" s="61">
        <f>CMAM!F22</f>
        <v>8.4000000000000005E-2</v>
      </c>
      <c r="F11" s="101">
        <f>CMAM!G22</f>
        <v>24518.562431999995</v>
      </c>
      <c r="G11" s="101">
        <f>CMAM!H22</f>
        <v>18388.921823999997</v>
      </c>
      <c r="H11" s="101">
        <f>CMAM!I22</f>
        <v>60420.743135999997</v>
      </c>
      <c r="I11" s="101">
        <f>CMAM!J22</f>
        <v>45315.557351999996</v>
      </c>
      <c r="J11" s="61">
        <f>CMAM!K22</f>
        <v>7.5999999999999998E-2</v>
      </c>
      <c r="K11" s="101">
        <f>CMAM!L22</f>
        <v>4266.0502399999996</v>
      </c>
      <c r="L11" s="101">
        <f>CMAM!M22</f>
        <v>3199.5376799999995</v>
      </c>
    </row>
    <row r="12" spans="1:12" x14ac:dyDescent="0.3">
      <c r="A12" s="61" t="str">
        <f>CMAM!B23</f>
        <v>Helmand</v>
      </c>
      <c r="B12" s="61">
        <f>CMAM!C23</f>
        <v>0</v>
      </c>
      <c r="C12" s="101">
        <f>CMAM!D23</f>
        <v>940237</v>
      </c>
      <c r="D12" s="61">
        <f>CMAM!E23</f>
        <v>0.127</v>
      </c>
      <c r="E12" s="61">
        <f>CMAM!F23</f>
        <v>3.2000000000000001E-2</v>
      </c>
      <c r="F12" s="101">
        <f>CMAM!G23</f>
        <v>12516.434944000002</v>
      </c>
      <c r="G12" s="101">
        <f>CMAM!H23</f>
        <v>9387.3262080000022</v>
      </c>
      <c r="H12" s="101">
        <f>CMAM!I23</f>
        <v>49674.601184000006</v>
      </c>
      <c r="I12" s="101">
        <f>CMAM!J23</f>
        <v>37255.950888000007</v>
      </c>
      <c r="J12" s="61">
        <f>CMAM!K23</f>
        <v>3.7000000000000005E-2</v>
      </c>
      <c r="K12" s="101">
        <f>CMAM!L23</f>
        <v>2783.1015200000006</v>
      </c>
      <c r="L12" s="101">
        <f>CMAM!M23</f>
        <v>2087.3261400000006</v>
      </c>
    </row>
    <row r="13" spans="1:12" x14ac:dyDescent="0.3">
      <c r="A13" s="61" t="str">
        <f>CMAM!B24</f>
        <v>Hirat</v>
      </c>
      <c r="B13" s="61">
        <f>CMAM!C24</f>
        <v>0</v>
      </c>
      <c r="C13" s="101">
        <f>CMAM!D24</f>
        <v>1928327</v>
      </c>
      <c r="D13" s="61">
        <f>CMAM!E24</f>
        <v>0.109</v>
      </c>
      <c r="E13" s="61">
        <f>CMAM!F24</f>
        <v>3.6000000000000004E-2</v>
      </c>
      <c r="F13" s="101">
        <f>CMAM!G24</f>
        <v>28878.625152000004</v>
      </c>
      <c r="G13" s="101">
        <f>CMAM!H24</f>
        <v>21658.968864000002</v>
      </c>
      <c r="H13" s="101">
        <f>CMAM!I24</f>
        <v>87438.059487999999</v>
      </c>
      <c r="I13" s="101">
        <f>CMAM!J24</f>
        <v>65578.544615999999</v>
      </c>
      <c r="J13" s="61">
        <f>CMAM!K24</f>
        <v>0.10800000000000001</v>
      </c>
      <c r="K13" s="101">
        <f>CMAM!L24</f>
        <v>16660.745280000003</v>
      </c>
      <c r="L13" s="101">
        <f>CMAM!M24</f>
        <v>12495.558960000002</v>
      </c>
    </row>
    <row r="14" spans="1:12" x14ac:dyDescent="0.3">
      <c r="A14" s="61" t="str">
        <f>CMAM!B25</f>
        <v>Jawzjan</v>
      </c>
      <c r="B14" s="61">
        <f>CMAM!C25</f>
        <v>0</v>
      </c>
      <c r="C14" s="101">
        <f>CMAM!D25</f>
        <v>549900</v>
      </c>
      <c r="D14" s="61">
        <f>CMAM!E25</f>
        <v>6.2658629150474848E-2</v>
      </c>
      <c r="E14" s="61">
        <f>CMAM!F25</f>
        <v>2.0547803969158354E-2</v>
      </c>
      <c r="F14" s="101">
        <f>CMAM!G25</f>
        <v>4700.4827594983144</v>
      </c>
      <c r="G14" s="101">
        <f>CMAM!H25</f>
        <v>3525.3620696237358</v>
      </c>
      <c r="H14" s="101">
        <f>CMAM!I25</f>
        <v>14333.687750655985</v>
      </c>
      <c r="I14" s="101">
        <f>CMAM!J25</f>
        <v>10750.265812991989</v>
      </c>
      <c r="J14" s="61">
        <f>CMAM!K25</f>
        <v>0.20199999999999999</v>
      </c>
      <c r="K14" s="101">
        <f>CMAM!L25</f>
        <v>8886.384</v>
      </c>
      <c r="L14" s="101">
        <f>CMAM!M25</f>
        <v>6664.7880000000005</v>
      </c>
    </row>
    <row r="15" spans="1:12" x14ac:dyDescent="0.3">
      <c r="A15" s="61" t="str">
        <f>CMAM!B26</f>
        <v>Kabul</v>
      </c>
      <c r="B15" s="61">
        <f>CMAM!C26</f>
        <v>0</v>
      </c>
      <c r="C15" s="101">
        <f>CMAM!D26</f>
        <v>4523718</v>
      </c>
      <c r="D15" s="61">
        <f>CMAM!E26</f>
        <v>6.5359566821275444E-2</v>
      </c>
      <c r="E15" s="61">
        <f>CMAM!F26</f>
        <v>2.007145854198232E-2</v>
      </c>
      <c r="F15" s="101">
        <f>CMAM!G26</f>
        <v>37771.809209729581</v>
      </c>
      <c r="G15" s="101">
        <f>CMAM!H26</f>
        <v>28328.856907297188</v>
      </c>
      <c r="H15" s="101">
        <f>CMAM!I26</f>
        <v>122997.99154306832</v>
      </c>
      <c r="I15" s="101">
        <f>CMAM!J26</f>
        <v>92248.493657301238</v>
      </c>
      <c r="J15" s="61">
        <f>CMAM!K26</f>
        <v>4.0999999999999995E-2</v>
      </c>
      <c r="K15" s="101">
        <f>CMAM!L26</f>
        <v>14837.795039999999</v>
      </c>
      <c r="L15" s="101">
        <f>CMAM!M26</f>
        <v>11128.34628</v>
      </c>
    </row>
    <row r="16" spans="1:12" x14ac:dyDescent="0.3">
      <c r="A16" s="61" t="str">
        <f>CMAM!B27</f>
        <v>Kandahar</v>
      </c>
      <c r="B16" s="61">
        <f>CMAM!C27</f>
        <v>0</v>
      </c>
      <c r="C16" s="101">
        <f>CMAM!D27</f>
        <v>1252786</v>
      </c>
      <c r="D16" s="61">
        <f>CMAM!E27</f>
        <v>0.183</v>
      </c>
      <c r="E16" s="61">
        <f>CMAM!F27</f>
        <v>6.2E-2</v>
      </c>
      <c r="F16" s="101">
        <f>CMAM!G27</f>
        <v>32311.856512000002</v>
      </c>
      <c r="G16" s="101">
        <f>CMAM!H27</f>
        <v>24233.892384000002</v>
      </c>
      <c r="H16" s="101">
        <f>CMAM!I27</f>
        <v>95372.092607999992</v>
      </c>
      <c r="I16" s="101">
        <f>CMAM!J27</f>
        <v>71529.069455999997</v>
      </c>
      <c r="J16" s="61">
        <f>CMAM!K27</f>
        <v>3.7000000000000005E-2</v>
      </c>
      <c r="K16" s="101">
        <f>CMAM!L27</f>
        <v>3708.246560000001</v>
      </c>
      <c r="L16" s="101">
        <f>CMAM!M27</f>
        <v>2781.1849200000006</v>
      </c>
    </row>
    <row r="17" spans="1:12" x14ac:dyDescent="0.3">
      <c r="A17" s="61" t="str">
        <f>CMAM!B28</f>
        <v>Kapisa</v>
      </c>
      <c r="B17" s="61">
        <f>CMAM!C28</f>
        <v>0</v>
      </c>
      <c r="C17" s="101">
        <f>CMAM!D28</f>
        <v>448245</v>
      </c>
      <c r="D17" s="61">
        <f>CMAM!E28</f>
        <v>7.4334919140947586E-2</v>
      </c>
      <c r="E17" s="61">
        <f>CMAM!F28</f>
        <v>2.1860931511157575E-2</v>
      </c>
      <c r="F17" s="101">
        <f>CMAM!G28</f>
        <v>4076.4061500110324</v>
      </c>
      <c r="G17" s="101">
        <f>CMAM!H28</f>
        <v>3057.3046125082742</v>
      </c>
      <c r="H17" s="101">
        <f>CMAM!I28</f>
        <v>13861.226425418967</v>
      </c>
      <c r="I17" s="101">
        <f>CMAM!J28</f>
        <v>10395.919819064226</v>
      </c>
      <c r="J17" s="61">
        <f>CMAM!K28</f>
        <v>0.158</v>
      </c>
      <c r="K17" s="101">
        <f>CMAM!L28</f>
        <v>5665.8167999999996</v>
      </c>
      <c r="L17" s="101">
        <f>CMAM!M28</f>
        <v>4249.3625999999995</v>
      </c>
    </row>
    <row r="18" spans="1:12" x14ac:dyDescent="0.3">
      <c r="A18" s="61" t="str">
        <f>CMAM!B29</f>
        <v>Khost</v>
      </c>
      <c r="B18" s="61">
        <f>CMAM!C29</f>
        <v>0</v>
      </c>
      <c r="C18" s="101">
        <f>CMAM!D29</f>
        <v>584075</v>
      </c>
      <c r="D18" s="61">
        <f>CMAM!E29</f>
        <v>0.14000000000000001</v>
      </c>
      <c r="E18" s="61">
        <f>CMAM!F29</f>
        <v>3.2000000000000001E-2</v>
      </c>
      <c r="F18" s="101">
        <f>CMAM!G29</f>
        <v>7775.2064</v>
      </c>
      <c r="G18" s="101">
        <f>CMAM!H29</f>
        <v>5831.4048000000003</v>
      </c>
      <c r="H18" s="101">
        <f>CMAM!I29</f>
        <v>34016.528000000006</v>
      </c>
      <c r="I18" s="101">
        <f>CMAM!J29</f>
        <v>25512.396000000004</v>
      </c>
      <c r="J18" s="61">
        <f>CMAM!K29</f>
        <v>0.08</v>
      </c>
      <c r="K18" s="101">
        <f>CMAM!L29</f>
        <v>3738.08</v>
      </c>
      <c r="L18" s="101">
        <f>CMAM!M29</f>
        <v>2803.56</v>
      </c>
    </row>
    <row r="19" spans="1:12" x14ac:dyDescent="0.3">
      <c r="A19" s="61" t="str">
        <f>CMAM!B30</f>
        <v>Kunar</v>
      </c>
      <c r="B19" s="61">
        <f>CMAM!C30</f>
        <v>0</v>
      </c>
      <c r="C19" s="101">
        <f>CMAM!D30</f>
        <v>458130</v>
      </c>
      <c r="D19" s="61">
        <f>CMAM!E30</f>
        <v>0.159</v>
      </c>
      <c r="E19" s="61">
        <f>CMAM!F30</f>
        <v>4.0999999999999995E-2</v>
      </c>
      <c r="F19" s="101">
        <f>CMAM!G30</f>
        <v>7813.8652800000009</v>
      </c>
      <c r="G19" s="101">
        <f>CMAM!H30</f>
        <v>5860.3989600000004</v>
      </c>
      <c r="H19" s="101">
        <f>CMAM!I30</f>
        <v>30302.550720000003</v>
      </c>
      <c r="I19" s="101">
        <f>CMAM!J30</f>
        <v>22726.913040000003</v>
      </c>
      <c r="J19" s="61">
        <f>CMAM!K30</f>
        <v>5.0999999999999997E-2</v>
      </c>
      <c r="K19" s="101">
        <f>CMAM!L30</f>
        <v>1869.1704</v>
      </c>
      <c r="L19" s="101">
        <f>CMAM!M30</f>
        <v>1401.8778</v>
      </c>
    </row>
    <row r="20" spans="1:12" x14ac:dyDescent="0.3">
      <c r="A20" s="61" t="str">
        <f>CMAM!B31</f>
        <v>Kunduz</v>
      </c>
      <c r="B20" s="61">
        <f>CMAM!C31</f>
        <v>0</v>
      </c>
      <c r="C20" s="101">
        <f>CMAM!D31</f>
        <v>1029473</v>
      </c>
      <c r="D20" s="61">
        <f>CMAM!E31</f>
        <v>7.5266845671774496E-2</v>
      </c>
      <c r="E20" s="61">
        <f>CMAM!F31</f>
        <v>2.7212007343563376E-2</v>
      </c>
      <c r="F20" s="101">
        <f>CMAM!G31</f>
        <v>11653.835163776088</v>
      </c>
      <c r="G20" s="101">
        <f>CMAM!H31</f>
        <v>8740.3763728320664</v>
      </c>
      <c r="H20" s="101">
        <f>CMAM!I31</f>
        <v>32233.837132331621</v>
      </c>
      <c r="I20" s="101">
        <f>CMAM!J31</f>
        <v>24175.377849248714</v>
      </c>
      <c r="J20" s="61">
        <f>CMAM!K31</f>
        <v>0.127</v>
      </c>
      <c r="K20" s="101">
        <f>CMAM!L31</f>
        <v>10459.445679999999</v>
      </c>
      <c r="L20" s="101">
        <f>CMAM!M31</f>
        <v>7844.5842599999996</v>
      </c>
    </row>
    <row r="21" spans="1:12" x14ac:dyDescent="0.3">
      <c r="A21" s="61" t="str">
        <f>CMAM!B32</f>
        <v>Laghman</v>
      </c>
      <c r="B21" s="61">
        <f>CMAM!C32</f>
        <v>0</v>
      </c>
      <c r="C21" s="101">
        <f>CMAM!D32</f>
        <v>452922</v>
      </c>
      <c r="D21" s="61">
        <f>CMAM!E32</f>
        <v>0.16800000000000001</v>
      </c>
      <c r="E21" s="61">
        <f>CMAM!F32</f>
        <v>5.7000000000000002E-2</v>
      </c>
      <c r="F21" s="101">
        <f>CMAM!G32</f>
        <v>10739.686464000002</v>
      </c>
      <c r="G21" s="101">
        <f>CMAM!H32</f>
        <v>8054.7648480000016</v>
      </c>
      <c r="H21" s="101">
        <f>CMAM!I32</f>
        <v>31653.812736000007</v>
      </c>
      <c r="I21" s="101">
        <f>CMAM!J32</f>
        <v>23740.359552000005</v>
      </c>
      <c r="J21" s="61">
        <f>CMAM!K32</f>
        <v>8.3000000000000004E-2</v>
      </c>
      <c r="K21" s="101">
        <f>CMAM!L32</f>
        <v>3007.4020800000003</v>
      </c>
      <c r="L21" s="101">
        <f>CMAM!M32</f>
        <v>2255.5515600000003</v>
      </c>
    </row>
    <row r="22" spans="1:12" x14ac:dyDescent="0.3">
      <c r="A22" s="61" t="str">
        <f>CMAM!B33</f>
        <v>Logar</v>
      </c>
      <c r="B22" s="61">
        <f>CMAM!C33</f>
        <v>0</v>
      </c>
      <c r="C22" s="101">
        <f>CMAM!D33</f>
        <v>398535</v>
      </c>
      <c r="D22" s="61">
        <f>CMAM!E33</f>
        <v>6.750103599861669E-2</v>
      </c>
      <c r="E22" s="61">
        <f>CMAM!F33</f>
        <v>1.2315058446783987E-2</v>
      </c>
      <c r="F22" s="101">
        <f>CMAM!G33</f>
        <v>2041.7204363250473</v>
      </c>
      <c r="G22" s="101">
        <f>CMAM!H33</f>
        <v>1531.2903272437854</v>
      </c>
      <c r="H22" s="101">
        <f>CMAM!I33</f>
        <v>11191.034558790818</v>
      </c>
      <c r="I22" s="101">
        <f>CMAM!J33</f>
        <v>8393.2759190931138</v>
      </c>
      <c r="J22" s="61">
        <f>CMAM!K33</f>
        <v>4.0999999999999995E-2</v>
      </c>
      <c r="K22" s="101">
        <f>CMAM!L33</f>
        <v>1307.1947999999998</v>
      </c>
      <c r="L22" s="101">
        <f>CMAM!M33</f>
        <v>980.39609999999982</v>
      </c>
    </row>
    <row r="23" spans="1:12" x14ac:dyDescent="0.3">
      <c r="A23" s="61" t="str">
        <f>CMAM!B34</f>
        <v>Nangarhar</v>
      </c>
      <c r="B23" s="61">
        <f>CMAM!C34</f>
        <v>0</v>
      </c>
      <c r="C23" s="101">
        <f>CMAM!D34</f>
        <v>1545448</v>
      </c>
      <c r="D23" s="61">
        <f>CMAM!E34</f>
        <v>8.8000000000000009E-2</v>
      </c>
      <c r="E23" s="61">
        <f>CMAM!F34</f>
        <v>0.01</v>
      </c>
      <c r="F23" s="101">
        <f>CMAM!G34</f>
        <v>6429.0636800000002</v>
      </c>
      <c r="G23" s="101">
        <f>CMAM!H34</f>
        <v>4821.7977600000004</v>
      </c>
      <c r="H23" s="101">
        <f>CMAM!I34</f>
        <v>56575.760384000001</v>
      </c>
      <c r="I23" s="101">
        <f>CMAM!J34</f>
        <v>42431.820288000003</v>
      </c>
      <c r="J23" s="61">
        <f>CMAM!K34</f>
        <v>7.8E-2</v>
      </c>
      <c r="K23" s="101">
        <f>CMAM!L34</f>
        <v>9643.5955199999989</v>
      </c>
      <c r="L23" s="101">
        <f>CMAM!M34</f>
        <v>7232.6966399999992</v>
      </c>
    </row>
    <row r="24" spans="1:12" x14ac:dyDescent="0.3">
      <c r="A24" s="61" t="str">
        <f>CMAM!B35</f>
        <v>Nimroz</v>
      </c>
      <c r="B24" s="61">
        <f>CMAM!C35</f>
        <v>0</v>
      </c>
      <c r="C24" s="101">
        <f>CMAM!D35</f>
        <v>167863</v>
      </c>
      <c r="D24" s="61">
        <f>CMAM!E35</f>
        <v>9.4444844103495351E-2</v>
      </c>
      <c r="E24" s="61">
        <f>CMAM!F35</f>
        <v>3.7323946969319094E-2</v>
      </c>
      <c r="F24" s="101">
        <f>CMAM!G35</f>
        <v>2606.3688394060973</v>
      </c>
      <c r="G24" s="101">
        <f>CMAM!H35</f>
        <v>1954.776629554573</v>
      </c>
      <c r="H24" s="101">
        <f>CMAM!I35</f>
        <v>6595.1786641499375</v>
      </c>
      <c r="I24" s="101">
        <f>CMAM!J35</f>
        <v>4946.3839981124529</v>
      </c>
      <c r="J24" s="61">
        <f>CMAM!K35</f>
        <v>0.23199999999999998</v>
      </c>
      <c r="K24" s="101">
        <f>CMAM!L35</f>
        <v>3115.53728</v>
      </c>
      <c r="L24" s="101">
        <f>CMAM!M35</f>
        <v>2336.6529599999999</v>
      </c>
    </row>
    <row r="25" spans="1:12" x14ac:dyDescent="0.3">
      <c r="A25" s="61" t="str">
        <f>CMAM!B36</f>
        <v>Nuristan</v>
      </c>
      <c r="B25" s="61">
        <f>CMAM!C36</f>
        <v>0</v>
      </c>
      <c r="C25" s="101">
        <f>CMAM!D36</f>
        <v>150391</v>
      </c>
      <c r="D25" s="61">
        <f>CMAM!E36</f>
        <v>0.33299999999999996</v>
      </c>
      <c r="E25" s="61">
        <f>CMAM!F36</f>
        <v>8.6999999999999994E-2</v>
      </c>
      <c r="F25" s="101">
        <f>CMAM!G36</f>
        <v>5442.9510719999998</v>
      </c>
      <c r="G25" s="101">
        <f>CMAM!H36</f>
        <v>4082.2133039999999</v>
      </c>
      <c r="H25" s="101">
        <f>CMAM!I36</f>
        <v>20833.364448</v>
      </c>
      <c r="I25" s="101">
        <f>CMAM!J36</f>
        <v>15625.023336</v>
      </c>
      <c r="J25" s="61">
        <f>CMAM!K36</f>
        <v>3.1E-2</v>
      </c>
      <c r="K25" s="101">
        <f>CMAM!L36</f>
        <v>372.96967999999998</v>
      </c>
      <c r="L25" s="101">
        <f>CMAM!M36</f>
        <v>279.72726</v>
      </c>
    </row>
    <row r="26" spans="1:12" x14ac:dyDescent="0.3">
      <c r="A26" s="61" t="str">
        <f>CMAM!B37</f>
        <v>Paktika</v>
      </c>
      <c r="B26" s="61">
        <f>CMAM!C37</f>
        <v>0</v>
      </c>
      <c r="C26" s="101">
        <f>CMAM!D37</f>
        <v>441883</v>
      </c>
      <c r="D26" s="61">
        <f>CMAM!E37</f>
        <v>0.126</v>
      </c>
      <c r="E26" s="61">
        <f>CMAM!F37</f>
        <v>3.3000000000000002E-2</v>
      </c>
      <c r="F26" s="101">
        <f>CMAM!G37</f>
        <v>6066.1698240000005</v>
      </c>
      <c r="G26" s="101">
        <f>CMAM!H37</f>
        <v>4549.6273680000004</v>
      </c>
      <c r="H26" s="101">
        <f>CMAM!I37</f>
        <v>23161.739328</v>
      </c>
      <c r="I26" s="101">
        <f>CMAM!J37</f>
        <v>17371.304496000001</v>
      </c>
      <c r="J26" s="61">
        <f>CMAM!K37</f>
        <v>0</v>
      </c>
      <c r="K26" s="101">
        <f>CMAM!L37</f>
        <v>0</v>
      </c>
      <c r="L26" s="101">
        <f>CMAM!M37</f>
        <v>0</v>
      </c>
    </row>
    <row r="27" spans="1:12" x14ac:dyDescent="0.3">
      <c r="A27" s="61" t="str">
        <f>CMAM!B38</f>
        <v>Paktya</v>
      </c>
      <c r="B27" s="61">
        <f>CMAM!C38</f>
        <v>0</v>
      </c>
      <c r="C27" s="101">
        <f>CMAM!D38</f>
        <v>561200</v>
      </c>
      <c r="D27" s="61">
        <f>CMAM!E38</f>
        <v>0.105</v>
      </c>
      <c r="E27" s="61">
        <f>CMAM!F38</f>
        <v>2.4E-2</v>
      </c>
      <c r="F27" s="101">
        <f>CMAM!G38</f>
        <v>5603.0208000000011</v>
      </c>
      <c r="G27" s="101">
        <f>CMAM!H38</f>
        <v>4202.2656000000006</v>
      </c>
      <c r="H27" s="101">
        <f>CMAM!I38</f>
        <v>24513.216</v>
      </c>
      <c r="I27" s="101">
        <f>CMAM!J38</f>
        <v>18384.912</v>
      </c>
      <c r="J27" s="61">
        <f>CMAM!K38</f>
        <v>5.0999999999999997E-2</v>
      </c>
      <c r="K27" s="101">
        <f>CMAM!L38</f>
        <v>2289.6959999999999</v>
      </c>
      <c r="L27" s="101">
        <f>CMAM!M38</f>
        <v>1717.2719999999999</v>
      </c>
    </row>
    <row r="28" spans="1:12" x14ac:dyDescent="0.3">
      <c r="A28" s="61" t="str">
        <f>CMAM!B39</f>
        <v>Panjsher</v>
      </c>
      <c r="B28" s="61">
        <f>CMAM!C39</f>
        <v>0</v>
      </c>
      <c r="C28" s="101">
        <f>CMAM!D39</f>
        <v>156001</v>
      </c>
      <c r="D28" s="61">
        <f>CMAM!E39</f>
        <v>0.17699999999999999</v>
      </c>
      <c r="E28" s="61">
        <f>CMAM!F39</f>
        <v>5.5E-2</v>
      </c>
      <c r="F28" s="101">
        <f>CMAM!G39</f>
        <v>3569.3028800000006</v>
      </c>
      <c r="G28" s="101">
        <f>CMAM!H39</f>
        <v>2676.9771600000004</v>
      </c>
      <c r="H28" s="101">
        <f>CMAM!I39</f>
        <v>11486.665631999998</v>
      </c>
      <c r="I28" s="101">
        <f>CMAM!J39</f>
        <v>8614.9992239999992</v>
      </c>
      <c r="J28" s="61">
        <f>CMAM!K39</f>
        <v>8.5000000000000006E-2</v>
      </c>
      <c r="K28" s="101">
        <f>CMAM!L39</f>
        <v>1060.8068000000001</v>
      </c>
      <c r="L28" s="101">
        <f>CMAM!M39</f>
        <v>795.60509999999999</v>
      </c>
    </row>
    <row r="29" spans="1:12" x14ac:dyDescent="0.3">
      <c r="A29" s="61" t="str">
        <f>CMAM!B40</f>
        <v>Parwan</v>
      </c>
      <c r="B29" s="61">
        <f>CMAM!C40</f>
        <v>0</v>
      </c>
      <c r="C29" s="101">
        <f>CMAM!D40</f>
        <v>675795</v>
      </c>
      <c r="D29" s="61">
        <f>CMAM!E40</f>
        <v>6.933804782394698E-2</v>
      </c>
      <c r="E29" s="61">
        <f>CMAM!F40</f>
        <v>2.3568320150697337E-2</v>
      </c>
      <c r="F29" s="101">
        <f>CMAM!G40</f>
        <v>6625.7788131560519</v>
      </c>
      <c r="G29" s="101">
        <f>CMAM!H40</f>
        <v>4969.3341098670389</v>
      </c>
      <c r="H29" s="101">
        <f>CMAM!I40</f>
        <v>19493.055308140651</v>
      </c>
      <c r="I29" s="101">
        <f>CMAM!J40</f>
        <v>14619.791481105487</v>
      </c>
      <c r="J29" s="61">
        <f>CMAM!K40</f>
        <v>9.6999999999999989E-2</v>
      </c>
      <c r="K29" s="101">
        <f>CMAM!L40</f>
        <v>5244.1691999999994</v>
      </c>
      <c r="L29" s="101">
        <f>CMAM!M40</f>
        <v>3933.1268999999993</v>
      </c>
    </row>
    <row r="30" spans="1:12" x14ac:dyDescent="0.3">
      <c r="A30" s="61" t="str">
        <f>CMAM!B41</f>
        <v>Samangan</v>
      </c>
      <c r="B30" s="61">
        <f>CMAM!C41</f>
        <v>0</v>
      </c>
      <c r="C30" s="101">
        <f>CMAM!D41</f>
        <v>394487</v>
      </c>
      <c r="D30" s="61">
        <f>CMAM!E41</f>
        <v>7.7899148048748743E-2</v>
      </c>
      <c r="E30" s="61">
        <f>CMAM!F41</f>
        <v>4.3510526804079831E-2</v>
      </c>
      <c r="F30" s="101">
        <f>CMAM!G41</f>
        <v>7140.3642699421935</v>
      </c>
      <c r="G30" s="101">
        <f>CMAM!H41</f>
        <v>5355.2732024566449</v>
      </c>
      <c r="H30" s="101">
        <f>CMAM!I41</f>
        <v>12783.763705983607</v>
      </c>
      <c r="I30" s="101">
        <f>CMAM!J41</f>
        <v>9587.8227794877057</v>
      </c>
      <c r="J30" s="61">
        <f>CMAM!K41</f>
        <v>9.6000000000000002E-2</v>
      </c>
      <c r="K30" s="101">
        <f>CMAM!L41</f>
        <v>3029.6601599999999</v>
      </c>
      <c r="L30" s="101">
        <f>CMAM!M41</f>
        <v>2272.24512</v>
      </c>
    </row>
    <row r="31" spans="1:12" x14ac:dyDescent="0.3">
      <c r="A31" s="61" t="str">
        <f>CMAM!B42</f>
        <v>Sar-e-Pul</v>
      </c>
      <c r="B31" s="61">
        <f>CMAM!C42</f>
        <v>0</v>
      </c>
      <c r="C31" s="101">
        <f>CMAM!D42</f>
        <v>569043</v>
      </c>
      <c r="D31" s="61">
        <f>CMAM!E42</f>
        <v>6.1585365984931792E-2</v>
      </c>
      <c r="E31" s="61">
        <f>CMAM!F42</f>
        <v>1.7564502649731799E-2</v>
      </c>
      <c r="F31" s="101">
        <f>CMAM!G42</f>
        <v>4157.9022290255143</v>
      </c>
      <c r="G31" s="101">
        <f>CMAM!H42</f>
        <v>3118.4266717691357</v>
      </c>
      <c r="H31" s="101">
        <f>CMAM!I42</f>
        <v>14578.604109124033</v>
      </c>
      <c r="I31" s="101">
        <f>CMAM!J42</f>
        <v>10933.953081843025</v>
      </c>
      <c r="J31" s="61">
        <f>CMAM!K42</f>
        <v>0.125</v>
      </c>
      <c r="K31" s="101">
        <f>CMAM!L42</f>
        <v>5690.43</v>
      </c>
      <c r="L31" s="101">
        <f>CMAM!M42</f>
        <v>4267.8225000000002</v>
      </c>
    </row>
    <row r="32" spans="1:12" x14ac:dyDescent="0.3">
      <c r="A32" s="61" t="str">
        <f>CMAM!B43</f>
        <v>Takhar</v>
      </c>
      <c r="B32" s="61">
        <f>CMAM!C43</f>
        <v>0</v>
      </c>
      <c r="C32" s="101">
        <f>CMAM!D43</f>
        <v>1000336</v>
      </c>
      <c r="D32" s="61">
        <f>CMAM!E43</f>
        <v>7.9449935682329456E-2</v>
      </c>
      <c r="E32" s="61">
        <f>CMAM!F43</f>
        <v>2.6117768380976111E-2</v>
      </c>
      <c r="F32" s="101">
        <f>CMAM!G43</f>
        <v>10868.642283679283</v>
      </c>
      <c r="G32" s="101">
        <f>CMAM!H43</f>
        <v>8151.4817127594615</v>
      </c>
      <c r="H32" s="101">
        <f>CMAM!I43</f>
        <v>33062.278438058987</v>
      </c>
      <c r="I32" s="101">
        <f>CMAM!J43</f>
        <v>24796.708828544241</v>
      </c>
      <c r="J32" s="61">
        <f>CMAM!K43</f>
        <v>0.124</v>
      </c>
      <c r="K32" s="101">
        <f>CMAM!L43</f>
        <v>9923.3331200000011</v>
      </c>
      <c r="L32" s="101">
        <f>CMAM!M43</f>
        <v>7442.4998400000004</v>
      </c>
    </row>
    <row r="33" spans="1:12" x14ac:dyDescent="0.3">
      <c r="A33" s="61" t="str">
        <f>CMAM!B44</f>
        <v>Urozgan</v>
      </c>
      <c r="B33" s="61">
        <f>CMAM!C44</f>
        <v>0</v>
      </c>
      <c r="C33" s="101">
        <f>CMAM!D44</f>
        <v>356364</v>
      </c>
      <c r="D33" s="61">
        <f>CMAM!E44</f>
        <v>0.21582391302424031</v>
      </c>
      <c r="E33" s="61">
        <f>CMAM!F44</f>
        <v>0.11213089027322097</v>
      </c>
      <c r="F33" s="101">
        <f>CMAM!G44</f>
        <v>16623.115633831665</v>
      </c>
      <c r="G33" s="101">
        <f>CMAM!H44</f>
        <v>12467.336725373749</v>
      </c>
      <c r="H33" s="101">
        <f>CMAM!I44</f>
        <v>31995.339143443674</v>
      </c>
      <c r="I33" s="101">
        <f>CMAM!J44</f>
        <v>23996.504357582755</v>
      </c>
      <c r="J33" s="61">
        <f>CMAM!K44</f>
        <v>4.2000000000000003E-2</v>
      </c>
      <c r="K33" s="101">
        <f>CMAM!L44</f>
        <v>1197.3830399999999</v>
      </c>
      <c r="L33" s="101">
        <f>CMAM!M44</f>
        <v>898.03728000000001</v>
      </c>
    </row>
    <row r="34" spans="1:12" x14ac:dyDescent="0.3">
      <c r="A34" s="61" t="str">
        <f>CMAM!B45</f>
        <v>Wardak</v>
      </c>
      <c r="B34" s="61">
        <f>CMAM!C45</f>
        <v>0</v>
      </c>
      <c r="C34" s="101">
        <f>CMAM!D45</f>
        <v>606077</v>
      </c>
      <c r="D34" s="61">
        <f>CMAM!E45</f>
        <v>0.16570963780761727</v>
      </c>
      <c r="E34" s="61">
        <f>CMAM!F45</f>
        <v>8.7745170487585802E-2</v>
      </c>
      <c r="F34" s="101">
        <f>CMAM!G45</f>
        <v>22123.017152539494</v>
      </c>
      <c r="G34" s="101">
        <f>CMAM!H45</f>
        <v>16592.26286440462</v>
      </c>
      <c r="H34" s="101">
        <f>CMAM!I45</f>
        <v>41780.044863867341</v>
      </c>
      <c r="I34" s="101">
        <f>CMAM!J45</f>
        <v>31335.033647900505</v>
      </c>
      <c r="J34" s="61">
        <f>CMAM!K45</f>
        <v>0.04</v>
      </c>
      <c r="K34" s="101">
        <f>CMAM!L45</f>
        <v>1939.4464</v>
      </c>
      <c r="L34" s="101">
        <f>CMAM!M45</f>
        <v>1454.5848000000001</v>
      </c>
    </row>
    <row r="35" spans="1:12" x14ac:dyDescent="0.3">
      <c r="A35" s="61" t="str">
        <f>CMAM!B46</f>
        <v>Zabul</v>
      </c>
      <c r="B35" s="61">
        <f>CMAM!C46</f>
        <v>0</v>
      </c>
      <c r="C35" s="101">
        <f>CMAM!D46</f>
        <v>309192</v>
      </c>
      <c r="D35" s="61">
        <f>CMAM!E46</f>
        <v>9.3743009127370894E-2</v>
      </c>
      <c r="E35" s="61">
        <f>CMAM!F46</f>
        <v>4.5726967027561863E-2</v>
      </c>
      <c r="F35" s="101">
        <f>CMAM!G46</f>
        <v>5881.5795539013379</v>
      </c>
      <c r="G35" s="101">
        <f>CMAM!H46</f>
        <v>4411.1846654260034</v>
      </c>
      <c r="H35" s="101">
        <f>CMAM!I46</f>
        <v>12057.588806893786</v>
      </c>
      <c r="I35" s="101">
        <f>CMAM!J46</f>
        <v>9043.1916051703392</v>
      </c>
      <c r="J35" s="61">
        <f>CMAM!K46</f>
        <v>3.3000000000000002E-2</v>
      </c>
      <c r="K35" s="101">
        <f>CMAM!L46</f>
        <v>816.26688000000001</v>
      </c>
      <c r="L35" s="101">
        <f>CMAM!M46</f>
        <v>612.20015999999998</v>
      </c>
    </row>
    <row r="36" spans="1:12" x14ac:dyDescent="0.3">
      <c r="A36" s="61">
        <f>CMAM!B47</f>
        <v>0</v>
      </c>
      <c r="B36" s="61">
        <f>CMAM!C47</f>
        <v>0</v>
      </c>
      <c r="C36" s="101">
        <f>CMAM!D47</f>
        <v>0</v>
      </c>
      <c r="D36" s="61">
        <f>CMAM!E47</f>
        <v>0</v>
      </c>
      <c r="E36" s="61">
        <f>CMAM!F47</f>
        <v>0</v>
      </c>
      <c r="F36" s="101">
        <f>CMAM!G47</f>
        <v>0</v>
      </c>
      <c r="G36" s="101">
        <f>CMAM!H47</f>
        <v>0</v>
      </c>
      <c r="H36" s="101">
        <f>CMAM!I47</f>
        <v>0</v>
      </c>
      <c r="I36" s="101">
        <f>CMAM!J47</f>
        <v>0</v>
      </c>
      <c r="J36" s="61">
        <f>CMAM!K47</f>
        <v>0</v>
      </c>
      <c r="K36" s="101">
        <f>CMAM!L47</f>
        <v>0</v>
      </c>
      <c r="L36" s="101">
        <f>CMAM!M47</f>
        <v>0</v>
      </c>
    </row>
    <row r="37" spans="1:12" x14ac:dyDescent="0.3">
      <c r="A37" s="61">
        <f>CMAM!B48</f>
        <v>0</v>
      </c>
      <c r="B37" s="61">
        <f>CMAM!C48</f>
        <v>0</v>
      </c>
      <c r="C37" s="101">
        <f>CMAM!D48</f>
        <v>0</v>
      </c>
      <c r="D37" s="61">
        <f>CMAM!E48</f>
        <v>0</v>
      </c>
      <c r="E37" s="61">
        <f>CMAM!F48</f>
        <v>0</v>
      </c>
      <c r="F37" s="101">
        <f>CMAM!G48</f>
        <v>0</v>
      </c>
      <c r="G37" s="101">
        <f>CMAM!H48</f>
        <v>0</v>
      </c>
      <c r="H37" s="101">
        <f>CMAM!I48</f>
        <v>0</v>
      </c>
      <c r="I37" s="101">
        <f>CMAM!J48</f>
        <v>0</v>
      </c>
      <c r="J37" s="61">
        <f>CMAM!K48</f>
        <v>0</v>
      </c>
      <c r="K37" s="101">
        <f>CMAM!L48</f>
        <v>0</v>
      </c>
      <c r="L37" s="101">
        <f>CMAM!M48</f>
        <v>0</v>
      </c>
    </row>
    <row r="38" spans="1:12" x14ac:dyDescent="0.3">
      <c r="A38" s="61">
        <f>CMAM!B49</f>
        <v>0</v>
      </c>
      <c r="B38" s="61">
        <f>CMAM!C49</f>
        <v>0</v>
      </c>
      <c r="C38" s="101">
        <f>CMAM!D49</f>
        <v>0</v>
      </c>
      <c r="D38" s="61">
        <f>CMAM!E49</f>
        <v>0</v>
      </c>
      <c r="E38" s="61">
        <f>CMAM!F49</f>
        <v>0</v>
      </c>
      <c r="F38" s="101">
        <f>CMAM!G49</f>
        <v>0</v>
      </c>
      <c r="G38" s="101">
        <f>CMAM!H49</f>
        <v>0</v>
      </c>
      <c r="H38" s="101">
        <f>CMAM!I49</f>
        <v>0</v>
      </c>
      <c r="I38" s="101">
        <f>CMAM!J49</f>
        <v>0</v>
      </c>
      <c r="J38" s="61">
        <f>CMAM!K49</f>
        <v>0</v>
      </c>
      <c r="K38" s="101">
        <f>CMAM!L49</f>
        <v>0</v>
      </c>
      <c r="L38" s="101">
        <f>CMAM!M49</f>
        <v>0</v>
      </c>
    </row>
    <row r="39" spans="1:12" x14ac:dyDescent="0.3">
      <c r="A39" s="61">
        <f>CMAM!B50</f>
        <v>0</v>
      </c>
      <c r="B39" s="61">
        <f>CMAM!C50</f>
        <v>0</v>
      </c>
      <c r="C39" s="101">
        <f>CMAM!D50</f>
        <v>0</v>
      </c>
      <c r="D39" s="61">
        <f>CMAM!E50</f>
        <v>0</v>
      </c>
      <c r="E39" s="61">
        <f>CMAM!F50</f>
        <v>0</v>
      </c>
      <c r="F39" s="101">
        <f>CMAM!G50</f>
        <v>0</v>
      </c>
      <c r="G39" s="101">
        <f>CMAM!H50</f>
        <v>0</v>
      </c>
      <c r="H39" s="101">
        <f>CMAM!I50</f>
        <v>0</v>
      </c>
      <c r="I39" s="101">
        <f>CMAM!J50</f>
        <v>0</v>
      </c>
      <c r="J39" s="61">
        <f>CMAM!K50</f>
        <v>0</v>
      </c>
      <c r="K39" s="101">
        <f>CMAM!L50</f>
        <v>0</v>
      </c>
      <c r="L39" s="101">
        <f>CMAM!M50</f>
        <v>0</v>
      </c>
    </row>
    <row r="40" spans="1:12" x14ac:dyDescent="0.3">
      <c r="A40" s="61">
        <f>CMAM!B51</f>
        <v>0</v>
      </c>
      <c r="B40" s="61">
        <f>CMAM!C51</f>
        <v>0</v>
      </c>
      <c r="C40" s="101">
        <f>CMAM!D51</f>
        <v>0</v>
      </c>
      <c r="D40" s="61">
        <f>CMAM!E51</f>
        <v>0</v>
      </c>
      <c r="E40" s="61">
        <f>CMAM!F51</f>
        <v>0</v>
      </c>
      <c r="F40" s="101">
        <f>CMAM!G51</f>
        <v>0</v>
      </c>
      <c r="G40" s="101">
        <f>CMAM!H51</f>
        <v>0</v>
      </c>
      <c r="H40" s="101">
        <f>CMAM!I51</f>
        <v>0</v>
      </c>
      <c r="I40" s="101">
        <f>CMAM!J51</f>
        <v>0</v>
      </c>
      <c r="J40" s="61">
        <f>CMAM!K51</f>
        <v>0</v>
      </c>
      <c r="K40" s="101">
        <f>CMAM!L51</f>
        <v>0</v>
      </c>
      <c r="L40" s="101">
        <f>CMAM!M51</f>
        <v>0</v>
      </c>
    </row>
    <row r="41" spans="1:12" x14ac:dyDescent="0.3">
      <c r="A41" s="61">
        <f>CMAM!B52</f>
        <v>0</v>
      </c>
      <c r="B41" s="61">
        <f>CMAM!C52</f>
        <v>0</v>
      </c>
      <c r="C41" s="101">
        <f>CMAM!D52</f>
        <v>0</v>
      </c>
      <c r="D41" s="61">
        <f>CMAM!E52</f>
        <v>0</v>
      </c>
      <c r="E41" s="61">
        <f>CMAM!F52</f>
        <v>0</v>
      </c>
      <c r="F41" s="101">
        <f>CMAM!G52</f>
        <v>0</v>
      </c>
      <c r="G41" s="101">
        <f>CMAM!H52</f>
        <v>0</v>
      </c>
      <c r="H41" s="101">
        <f>CMAM!I52</f>
        <v>0</v>
      </c>
      <c r="I41" s="101">
        <f>CMAM!J52</f>
        <v>0</v>
      </c>
      <c r="J41" s="61">
        <f>CMAM!K52</f>
        <v>0</v>
      </c>
      <c r="K41" s="101">
        <f>CMAM!L52</f>
        <v>0</v>
      </c>
      <c r="L41" s="101">
        <f>CMAM!M52</f>
        <v>0</v>
      </c>
    </row>
    <row r="42" spans="1:12" x14ac:dyDescent="0.3">
      <c r="A42" s="61">
        <f>CMAM!B53</f>
        <v>0</v>
      </c>
      <c r="B42" s="61">
        <f>CMAM!C53</f>
        <v>0</v>
      </c>
      <c r="C42" s="101">
        <f>CMAM!D53</f>
        <v>0</v>
      </c>
      <c r="D42" s="61">
        <f>CMAM!E53</f>
        <v>0</v>
      </c>
      <c r="E42" s="61">
        <f>CMAM!F53</f>
        <v>0</v>
      </c>
      <c r="F42" s="101">
        <f>CMAM!G53</f>
        <v>0</v>
      </c>
      <c r="G42" s="101">
        <f>CMAM!H53</f>
        <v>0</v>
      </c>
      <c r="H42" s="101">
        <f>CMAM!I53</f>
        <v>0</v>
      </c>
      <c r="I42" s="101">
        <f>CMAM!J53</f>
        <v>0</v>
      </c>
      <c r="J42" s="61">
        <f>CMAM!K53</f>
        <v>0</v>
      </c>
      <c r="K42" s="101">
        <f>CMAM!L53</f>
        <v>0</v>
      </c>
      <c r="L42" s="101">
        <f>CMAM!M53</f>
        <v>0</v>
      </c>
    </row>
    <row r="43" spans="1:12" x14ac:dyDescent="0.3">
      <c r="A43" s="61">
        <f>CMAM!B54</f>
        <v>0</v>
      </c>
      <c r="B43" s="61">
        <f>CMAM!C54</f>
        <v>0</v>
      </c>
      <c r="C43" s="101">
        <f>CMAM!D54</f>
        <v>0</v>
      </c>
      <c r="D43" s="61">
        <f>CMAM!E54</f>
        <v>0</v>
      </c>
      <c r="E43" s="61">
        <f>CMAM!F54</f>
        <v>0</v>
      </c>
      <c r="F43" s="101">
        <f>CMAM!G54</f>
        <v>0</v>
      </c>
      <c r="G43" s="101">
        <f>CMAM!H54</f>
        <v>0</v>
      </c>
      <c r="H43" s="101">
        <f>CMAM!I54</f>
        <v>0</v>
      </c>
      <c r="I43" s="101">
        <f>CMAM!J54</f>
        <v>0</v>
      </c>
      <c r="J43" s="61">
        <f>CMAM!K54</f>
        <v>0</v>
      </c>
      <c r="K43" s="101">
        <f>CMAM!L54</f>
        <v>0</v>
      </c>
      <c r="L43" s="101">
        <f>CMAM!M54</f>
        <v>0</v>
      </c>
    </row>
    <row r="44" spans="1:12" x14ac:dyDescent="0.3">
      <c r="A44" s="61">
        <f>CMAM!B55</f>
        <v>0</v>
      </c>
      <c r="B44" s="61">
        <f>CMAM!C55</f>
        <v>0</v>
      </c>
      <c r="C44" s="101">
        <f>CMAM!D55</f>
        <v>0</v>
      </c>
      <c r="D44" s="61">
        <f>CMAM!E55</f>
        <v>0</v>
      </c>
      <c r="E44" s="61">
        <f>CMAM!F55</f>
        <v>0</v>
      </c>
      <c r="F44" s="101">
        <f>CMAM!G55</f>
        <v>0</v>
      </c>
      <c r="G44" s="101">
        <f>CMAM!H55</f>
        <v>0</v>
      </c>
      <c r="H44" s="101">
        <f>CMAM!I55</f>
        <v>0</v>
      </c>
      <c r="I44" s="101">
        <f>CMAM!J55</f>
        <v>0</v>
      </c>
      <c r="J44" s="61">
        <f>CMAM!K55</f>
        <v>0</v>
      </c>
      <c r="K44" s="101">
        <f>CMAM!L55</f>
        <v>0</v>
      </c>
      <c r="L44" s="101">
        <f>CMAM!M55</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B4" sqref="B4"/>
    </sheetView>
  </sheetViews>
  <sheetFormatPr defaultColWidth="9" defaultRowHeight="15.6" x14ac:dyDescent="0.3"/>
  <cols>
    <col min="1" max="16384" width="9" style="61"/>
  </cols>
  <sheetData>
    <row r="1" spans="1:9" x14ac:dyDescent="0.3">
      <c r="A1" s="61" t="s">
        <v>1</v>
      </c>
      <c r="B1" s="61" t="s">
        <v>0</v>
      </c>
      <c r="C1" s="61" t="s">
        <v>85</v>
      </c>
      <c r="D1" s="61" t="s">
        <v>95</v>
      </c>
      <c r="E1" s="61" t="s">
        <v>96</v>
      </c>
      <c r="F1" s="61" t="s">
        <v>97</v>
      </c>
      <c r="G1" s="61" t="s">
        <v>98</v>
      </c>
      <c r="H1" s="61" t="s">
        <v>99</v>
      </c>
      <c r="I1" s="61" t="s">
        <v>100</v>
      </c>
    </row>
    <row r="2" spans="1:9" x14ac:dyDescent="0.3">
      <c r="A2" s="61" t="str">
        <f>'Other interventions'!B15</f>
        <v>Badakhshan</v>
      </c>
      <c r="B2" s="61">
        <f>'Other interventions'!C15</f>
        <v>0</v>
      </c>
      <c r="C2" s="101">
        <f>'Other interventions'!D15</f>
        <v>966789</v>
      </c>
      <c r="D2" s="101">
        <f>'Other interventions'!E15</f>
        <v>58007.34</v>
      </c>
      <c r="E2" s="101">
        <f>'Other interventions'!F15</f>
        <v>0</v>
      </c>
      <c r="F2" s="101">
        <f>'Other interventions'!G15</f>
        <v>96678.900000000009</v>
      </c>
      <c r="G2" s="101">
        <f>'Other interventions'!H15</f>
        <v>0</v>
      </c>
      <c r="H2" s="101">
        <f>'Other interventions'!I15</f>
        <v>154686.24</v>
      </c>
      <c r="I2" s="101">
        <f>'Other interventions'!J15</f>
        <v>0</v>
      </c>
    </row>
    <row r="3" spans="1:9" x14ac:dyDescent="0.3">
      <c r="A3" s="61" t="str">
        <f>'Other interventions'!B16</f>
        <v>Badghis</v>
      </c>
      <c r="B3" s="61">
        <f>'Other interventions'!C16</f>
        <v>0</v>
      </c>
      <c r="C3" s="101">
        <f>'Other interventions'!D16</f>
        <v>504185</v>
      </c>
      <c r="D3" s="101">
        <f>'Other interventions'!E16</f>
        <v>30251.099999999995</v>
      </c>
      <c r="E3" s="101">
        <f>'Other interventions'!F16</f>
        <v>0</v>
      </c>
      <c r="F3" s="101">
        <f>'Other interventions'!G16</f>
        <v>50418.5</v>
      </c>
      <c r="G3" s="101">
        <f>'Other interventions'!H16</f>
        <v>0</v>
      </c>
      <c r="H3" s="101">
        <f>'Other interventions'!I16</f>
        <v>80669.600000000006</v>
      </c>
      <c r="I3" s="101">
        <f>'Other interventions'!J16</f>
        <v>0</v>
      </c>
    </row>
    <row r="4" spans="1:9" x14ac:dyDescent="0.3">
      <c r="A4" s="61" t="str">
        <f>'Other interventions'!B17</f>
        <v>Baghlan</v>
      </c>
      <c r="B4" s="61">
        <f>'Other interventions'!C17</f>
        <v>0</v>
      </c>
      <c r="C4" s="101">
        <f>'Other interventions'!D17</f>
        <v>926969</v>
      </c>
      <c r="D4" s="101">
        <f>'Other interventions'!E17</f>
        <v>55618.139999999992</v>
      </c>
      <c r="E4" s="101">
        <f>'Other interventions'!F17</f>
        <v>0</v>
      </c>
      <c r="F4" s="101">
        <f>'Other interventions'!G17</f>
        <v>92696.900000000009</v>
      </c>
      <c r="G4" s="101">
        <f>'Other interventions'!H17</f>
        <v>0</v>
      </c>
      <c r="H4" s="101">
        <f>'Other interventions'!I17</f>
        <v>148315.04</v>
      </c>
      <c r="I4" s="101">
        <f>'Other interventions'!J17</f>
        <v>0</v>
      </c>
    </row>
    <row r="5" spans="1:9" x14ac:dyDescent="0.3">
      <c r="A5" s="61" t="str">
        <f>'Other interventions'!B18</f>
        <v>Balkh</v>
      </c>
      <c r="B5" s="61">
        <f>'Other interventions'!C18</f>
        <v>0</v>
      </c>
      <c r="C5" s="101">
        <f>'Other interventions'!D18</f>
        <v>1353626</v>
      </c>
      <c r="D5" s="101">
        <f>'Other interventions'!E18</f>
        <v>81217.56</v>
      </c>
      <c r="E5" s="101">
        <f>'Other interventions'!F18</f>
        <v>0</v>
      </c>
      <c r="F5" s="101">
        <f>'Other interventions'!G18</f>
        <v>135362.6</v>
      </c>
      <c r="G5" s="101">
        <f>'Other interventions'!H18</f>
        <v>0</v>
      </c>
      <c r="H5" s="101">
        <f>'Other interventions'!I18</f>
        <v>216580.16</v>
      </c>
      <c r="I5" s="101">
        <f>'Other interventions'!J18</f>
        <v>0</v>
      </c>
    </row>
    <row r="6" spans="1:9" x14ac:dyDescent="0.3">
      <c r="A6" s="61" t="str">
        <f>'Other interventions'!B19</f>
        <v>Bamyan</v>
      </c>
      <c r="B6" s="61">
        <f>'Other interventions'!C19</f>
        <v>0</v>
      </c>
      <c r="C6" s="101">
        <f>'Other interventions'!D19</f>
        <v>454633</v>
      </c>
      <c r="D6" s="101">
        <f>'Other interventions'!E19</f>
        <v>27277.98</v>
      </c>
      <c r="E6" s="101">
        <f>'Other interventions'!F19</f>
        <v>0</v>
      </c>
      <c r="F6" s="101">
        <f>'Other interventions'!G19</f>
        <v>45463.30000000001</v>
      </c>
      <c r="G6" s="101">
        <f>'Other interventions'!H19</f>
        <v>0</v>
      </c>
      <c r="H6" s="101">
        <f>'Other interventions'!I19</f>
        <v>72741.279999999999</v>
      </c>
      <c r="I6" s="101">
        <f>'Other interventions'!J19</f>
        <v>0</v>
      </c>
    </row>
    <row r="7" spans="1:9" x14ac:dyDescent="0.3">
      <c r="A7" s="61" t="str">
        <f>'Other interventions'!B20</f>
        <v>Dykundi</v>
      </c>
      <c r="B7" s="61">
        <f>'Other interventions'!C20</f>
        <v>0</v>
      </c>
      <c r="C7" s="101">
        <f>'Other interventions'!D20</f>
        <v>468178</v>
      </c>
      <c r="D7" s="101">
        <f>'Other interventions'!E20</f>
        <v>28090.680000000004</v>
      </c>
      <c r="E7" s="101">
        <f>'Other interventions'!F20</f>
        <v>0</v>
      </c>
      <c r="F7" s="101">
        <f>'Other interventions'!G20</f>
        <v>46817.80000000001</v>
      </c>
      <c r="G7" s="101">
        <f>'Other interventions'!H20</f>
        <v>0</v>
      </c>
      <c r="H7" s="101">
        <f>'Other interventions'!I20</f>
        <v>74908.479999999996</v>
      </c>
      <c r="I7" s="101">
        <f>'Other interventions'!J20</f>
        <v>0</v>
      </c>
    </row>
    <row r="8" spans="1:9" x14ac:dyDescent="0.3">
      <c r="A8" s="61" t="str">
        <f>'Other interventions'!B21</f>
        <v>Farah</v>
      </c>
      <c r="B8" s="61">
        <f>'Other interventions'!C21</f>
        <v>0</v>
      </c>
      <c r="C8" s="101">
        <f>'Other interventions'!D21</f>
        <v>515973</v>
      </c>
      <c r="D8" s="101">
        <f>'Other interventions'!E21</f>
        <v>30958.379999999994</v>
      </c>
      <c r="E8" s="101">
        <f>'Other interventions'!F21</f>
        <v>0</v>
      </c>
      <c r="F8" s="101">
        <f>'Other interventions'!G21</f>
        <v>51597.30000000001</v>
      </c>
      <c r="G8" s="101">
        <f>'Other interventions'!H21</f>
        <v>0</v>
      </c>
      <c r="H8" s="101">
        <f>'Other interventions'!I21</f>
        <v>82555.680000000008</v>
      </c>
      <c r="I8" s="101">
        <f>'Other interventions'!J21</f>
        <v>0</v>
      </c>
    </row>
    <row r="9" spans="1:9" x14ac:dyDescent="0.3">
      <c r="A9" s="61" t="str">
        <f>'Other interventions'!B22</f>
        <v>Faryab</v>
      </c>
      <c r="B9" s="61">
        <f>'Other interventions'!C22</f>
        <v>0</v>
      </c>
      <c r="C9" s="101">
        <f>'Other interventions'!D22</f>
        <v>1015335</v>
      </c>
      <c r="D9" s="101">
        <f>'Other interventions'!E22</f>
        <v>60920.1</v>
      </c>
      <c r="E9" s="101">
        <f>'Other interventions'!F22</f>
        <v>0</v>
      </c>
      <c r="F9" s="101">
        <f>'Other interventions'!G22</f>
        <v>101533.5</v>
      </c>
      <c r="G9" s="101">
        <f>'Other interventions'!H22</f>
        <v>0</v>
      </c>
      <c r="H9" s="101">
        <f>'Other interventions'!I22</f>
        <v>162453.6</v>
      </c>
      <c r="I9" s="101">
        <f>'Other interventions'!J22</f>
        <v>0</v>
      </c>
    </row>
    <row r="10" spans="1:9" x14ac:dyDescent="0.3">
      <c r="A10" s="61" t="str">
        <f>'Other interventions'!B23</f>
        <v>Ghazni</v>
      </c>
      <c r="B10" s="61">
        <f>'Other interventions'!C23</f>
        <v>0</v>
      </c>
      <c r="C10" s="101">
        <f>'Other interventions'!D23</f>
        <v>1249376</v>
      </c>
      <c r="D10" s="101">
        <f>'Other interventions'!E23</f>
        <v>74962.559999999998</v>
      </c>
      <c r="E10" s="101">
        <f>'Other interventions'!F23</f>
        <v>0</v>
      </c>
      <c r="F10" s="101">
        <f>'Other interventions'!G23</f>
        <v>124937.60000000002</v>
      </c>
      <c r="G10" s="101">
        <f>'Other interventions'!H23</f>
        <v>0</v>
      </c>
      <c r="H10" s="101">
        <f>'Other interventions'!I23</f>
        <v>199900.16</v>
      </c>
      <c r="I10" s="101">
        <f>'Other interventions'!J23</f>
        <v>0</v>
      </c>
    </row>
    <row r="11" spans="1:9" x14ac:dyDescent="0.3">
      <c r="A11" s="61" t="str">
        <f>'Other interventions'!B24</f>
        <v>Ghor</v>
      </c>
      <c r="B11" s="61">
        <f>'Other interventions'!C24</f>
        <v>0</v>
      </c>
      <c r="C11" s="101">
        <f>'Other interventions'!D24</f>
        <v>701653</v>
      </c>
      <c r="D11" s="101">
        <f>'Other interventions'!E24</f>
        <v>42099.18</v>
      </c>
      <c r="E11" s="101">
        <f>'Other interventions'!F24</f>
        <v>0</v>
      </c>
      <c r="F11" s="101">
        <f>'Other interventions'!G24</f>
        <v>70165.3</v>
      </c>
      <c r="G11" s="101">
        <f>'Other interventions'!H24</f>
        <v>0</v>
      </c>
      <c r="H11" s="101">
        <f>'Other interventions'!I24</f>
        <v>112264.48</v>
      </c>
      <c r="I11" s="101">
        <f>'Other interventions'!J24</f>
        <v>0</v>
      </c>
    </row>
    <row r="12" spans="1:9" x14ac:dyDescent="0.3">
      <c r="A12" s="61" t="str">
        <f>'Other interventions'!B25</f>
        <v>Helmand</v>
      </c>
      <c r="B12" s="61">
        <f>'Other interventions'!C25</f>
        <v>0</v>
      </c>
      <c r="C12" s="101">
        <f>'Other interventions'!D25</f>
        <v>940237</v>
      </c>
      <c r="D12" s="101">
        <f>'Other interventions'!E25</f>
        <v>56414.22</v>
      </c>
      <c r="E12" s="101">
        <f>'Other interventions'!F25</f>
        <v>0</v>
      </c>
      <c r="F12" s="101">
        <f>'Other interventions'!G25</f>
        <v>94023.700000000012</v>
      </c>
      <c r="G12" s="101">
        <f>'Other interventions'!H25</f>
        <v>0</v>
      </c>
      <c r="H12" s="101">
        <f>'Other interventions'!I25</f>
        <v>150437.92000000001</v>
      </c>
      <c r="I12" s="101">
        <f>'Other interventions'!J25</f>
        <v>0</v>
      </c>
    </row>
    <row r="13" spans="1:9" x14ac:dyDescent="0.3">
      <c r="A13" s="61" t="str">
        <f>'Other interventions'!B26</f>
        <v>Hirat</v>
      </c>
      <c r="B13" s="61">
        <f>'Other interventions'!C26</f>
        <v>0</v>
      </c>
      <c r="C13" s="101">
        <f>'Other interventions'!D26</f>
        <v>1928327</v>
      </c>
      <c r="D13" s="101">
        <f>'Other interventions'!E26</f>
        <v>115699.62</v>
      </c>
      <c r="E13" s="101">
        <f>'Other interventions'!F26</f>
        <v>0</v>
      </c>
      <c r="F13" s="101">
        <f>'Other interventions'!G26</f>
        <v>192832.70000000004</v>
      </c>
      <c r="G13" s="101">
        <f>'Other interventions'!H26</f>
        <v>0</v>
      </c>
      <c r="H13" s="101">
        <f>'Other interventions'!I26</f>
        <v>308532.32</v>
      </c>
      <c r="I13" s="101">
        <f>'Other interventions'!J26</f>
        <v>0</v>
      </c>
    </row>
    <row r="14" spans="1:9" x14ac:dyDescent="0.3">
      <c r="A14" s="61" t="str">
        <f>'Other interventions'!B27</f>
        <v>Jawzjan</v>
      </c>
      <c r="B14" s="61">
        <f>'Other interventions'!C27</f>
        <v>0</v>
      </c>
      <c r="C14" s="101">
        <f>'Other interventions'!D27</f>
        <v>549900</v>
      </c>
      <c r="D14" s="101">
        <f>'Other interventions'!E27</f>
        <v>32994</v>
      </c>
      <c r="E14" s="101">
        <f>'Other interventions'!F27</f>
        <v>0</v>
      </c>
      <c r="F14" s="101">
        <f>'Other interventions'!G27</f>
        <v>54990</v>
      </c>
      <c r="G14" s="101">
        <f>'Other interventions'!H27</f>
        <v>0</v>
      </c>
      <c r="H14" s="101">
        <f>'Other interventions'!I27</f>
        <v>87984</v>
      </c>
      <c r="I14" s="101">
        <f>'Other interventions'!J27</f>
        <v>0</v>
      </c>
    </row>
    <row r="15" spans="1:9" x14ac:dyDescent="0.3">
      <c r="A15" s="61" t="str">
        <f>'Other interventions'!B28</f>
        <v>Kabul</v>
      </c>
      <c r="B15" s="61">
        <f>'Other interventions'!C28</f>
        <v>0</v>
      </c>
      <c r="C15" s="101">
        <f>'Other interventions'!D28</f>
        <v>4523718</v>
      </c>
      <c r="D15" s="101">
        <f>'Other interventions'!E28</f>
        <v>271423.08</v>
      </c>
      <c r="E15" s="101">
        <f>'Other interventions'!F28</f>
        <v>0</v>
      </c>
      <c r="F15" s="101">
        <f>'Other interventions'!G28</f>
        <v>452371.80000000005</v>
      </c>
      <c r="G15" s="101">
        <f>'Other interventions'!H28</f>
        <v>0</v>
      </c>
      <c r="H15" s="101">
        <f>'Other interventions'!I28</f>
        <v>723794.88</v>
      </c>
      <c r="I15" s="101">
        <f>'Other interventions'!J28</f>
        <v>0</v>
      </c>
    </row>
    <row r="16" spans="1:9" x14ac:dyDescent="0.3">
      <c r="A16" s="61" t="str">
        <f>'Other interventions'!B29</f>
        <v>Kandahar</v>
      </c>
      <c r="B16" s="61">
        <f>'Other interventions'!C29</f>
        <v>0</v>
      </c>
      <c r="C16" s="101">
        <f>'Other interventions'!D29</f>
        <v>1252786</v>
      </c>
      <c r="D16" s="101">
        <f>'Other interventions'!E29</f>
        <v>75167.16</v>
      </c>
      <c r="E16" s="101">
        <f>'Other interventions'!F29</f>
        <v>0</v>
      </c>
      <c r="F16" s="101">
        <f>'Other interventions'!G29</f>
        <v>125278.60000000002</v>
      </c>
      <c r="G16" s="101">
        <f>'Other interventions'!H29</f>
        <v>0</v>
      </c>
      <c r="H16" s="101">
        <f>'Other interventions'!I29</f>
        <v>200445.76</v>
      </c>
      <c r="I16" s="101">
        <f>'Other interventions'!J29</f>
        <v>0</v>
      </c>
    </row>
    <row r="17" spans="1:9" x14ac:dyDescent="0.3">
      <c r="A17" s="61" t="str">
        <f>'Other interventions'!B30</f>
        <v>Kapisa</v>
      </c>
      <c r="B17" s="61">
        <f>'Other interventions'!C30</f>
        <v>0</v>
      </c>
      <c r="C17" s="101">
        <f>'Other interventions'!D30</f>
        <v>448245</v>
      </c>
      <c r="D17" s="101">
        <f>'Other interventions'!E30</f>
        <v>26894.7</v>
      </c>
      <c r="E17" s="101">
        <f>'Other interventions'!F30</f>
        <v>0</v>
      </c>
      <c r="F17" s="101">
        <f>'Other interventions'!G30</f>
        <v>44824.5</v>
      </c>
      <c r="G17" s="101">
        <f>'Other interventions'!H30</f>
        <v>0</v>
      </c>
      <c r="H17" s="101">
        <f>'Other interventions'!I30</f>
        <v>71719.199999999997</v>
      </c>
      <c r="I17" s="101">
        <f>'Other interventions'!J30</f>
        <v>0</v>
      </c>
    </row>
    <row r="18" spans="1:9" x14ac:dyDescent="0.3">
      <c r="A18" s="61" t="str">
        <f>'Other interventions'!B31</f>
        <v>Khost</v>
      </c>
      <c r="B18" s="61">
        <f>'Other interventions'!C31</f>
        <v>0</v>
      </c>
      <c r="C18" s="101">
        <f>'Other interventions'!D31</f>
        <v>584075</v>
      </c>
      <c r="D18" s="101">
        <f>'Other interventions'!E31</f>
        <v>35044.5</v>
      </c>
      <c r="E18" s="101">
        <f>'Other interventions'!F31</f>
        <v>0</v>
      </c>
      <c r="F18" s="101">
        <f>'Other interventions'!G31</f>
        <v>58407.5</v>
      </c>
      <c r="G18" s="101">
        <f>'Other interventions'!H31</f>
        <v>0</v>
      </c>
      <c r="H18" s="101">
        <f>'Other interventions'!I31</f>
        <v>93452</v>
      </c>
      <c r="I18" s="101">
        <f>'Other interventions'!J31</f>
        <v>0</v>
      </c>
    </row>
    <row r="19" spans="1:9" x14ac:dyDescent="0.3">
      <c r="A19" s="61" t="str">
        <f>'Other interventions'!B32</f>
        <v>Kunar</v>
      </c>
      <c r="B19" s="61">
        <f>'Other interventions'!C32</f>
        <v>0</v>
      </c>
      <c r="C19" s="101">
        <f>'Other interventions'!D32</f>
        <v>458130</v>
      </c>
      <c r="D19" s="101">
        <f>'Other interventions'!E32</f>
        <v>27487.8</v>
      </c>
      <c r="E19" s="101">
        <f>'Other interventions'!F32</f>
        <v>0</v>
      </c>
      <c r="F19" s="101">
        <f>'Other interventions'!G32</f>
        <v>45813</v>
      </c>
      <c r="G19" s="101">
        <f>'Other interventions'!H32</f>
        <v>0</v>
      </c>
      <c r="H19" s="101">
        <f>'Other interventions'!I32</f>
        <v>73300.800000000003</v>
      </c>
      <c r="I19" s="101">
        <f>'Other interventions'!J32</f>
        <v>0</v>
      </c>
    </row>
    <row r="20" spans="1:9" x14ac:dyDescent="0.3">
      <c r="A20" s="61" t="str">
        <f>'Other interventions'!B33</f>
        <v>Kunduz</v>
      </c>
      <c r="B20" s="61">
        <f>'Other interventions'!C33</f>
        <v>0</v>
      </c>
      <c r="C20" s="101">
        <f>'Other interventions'!D33</f>
        <v>1029473</v>
      </c>
      <c r="D20" s="101">
        <f>'Other interventions'!E33</f>
        <v>61768.38</v>
      </c>
      <c r="E20" s="101">
        <f>'Other interventions'!F33</f>
        <v>0</v>
      </c>
      <c r="F20" s="101">
        <f>'Other interventions'!G33</f>
        <v>102947.3</v>
      </c>
      <c r="G20" s="101">
        <f>'Other interventions'!H33</f>
        <v>0</v>
      </c>
      <c r="H20" s="101">
        <f>'Other interventions'!I33</f>
        <v>164715.68</v>
      </c>
      <c r="I20" s="101">
        <f>'Other interventions'!J33</f>
        <v>0</v>
      </c>
    </row>
    <row r="21" spans="1:9" x14ac:dyDescent="0.3">
      <c r="A21" s="61" t="str">
        <f>'Other interventions'!B34</f>
        <v>Laghman</v>
      </c>
      <c r="B21" s="61">
        <f>'Other interventions'!C34</f>
        <v>0</v>
      </c>
      <c r="C21" s="101">
        <f>'Other interventions'!D34</f>
        <v>452922</v>
      </c>
      <c r="D21" s="101">
        <f>'Other interventions'!E34</f>
        <v>27175.319999999996</v>
      </c>
      <c r="E21" s="101">
        <f>'Other interventions'!F34</f>
        <v>0</v>
      </c>
      <c r="F21" s="101">
        <f>'Other interventions'!G34</f>
        <v>45292.200000000004</v>
      </c>
      <c r="G21" s="101">
        <f>'Other interventions'!H34</f>
        <v>0</v>
      </c>
      <c r="H21" s="101">
        <f>'Other interventions'!I34</f>
        <v>72467.520000000004</v>
      </c>
      <c r="I21" s="101">
        <f>'Other interventions'!J34</f>
        <v>0</v>
      </c>
    </row>
    <row r="22" spans="1:9" x14ac:dyDescent="0.3">
      <c r="A22" s="61" t="str">
        <f>'Other interventions'!B35</f>
        <v>Logar</v>
      </c>
      <c r="B22" s="61">
        <f>'Other interventions'!C35</f>
        <v>0</v>
      </c>
      <c r="C22" s="101">
        <f>'Other interventions'!D35</f>
        <v>398535</v>
      </c>
      <c r="D22" s="101">
        <f>'Other interventions'!E35</f>
        <v>23912.099999999995</v>
      </c>
      <c r="E22" s="101">
        <f>'Other interventions'!F35</f>
        <v>0</v>
      </c>
      <c r="F22" s="101">
        <f>'Other interventions'!G35</f>
        <v>39853.5</v>
      </c>
      <c r="G22" s="101">
        <f>'Other interventions'!H35</f>
        <v>0</v>
      </c>
      <c r="H22" s="101">
        <f>'Other interventions'!I35</f>
        <v>63765.599999999999</v>
      </c>
      <c r="I22" s="101">
        <f>'Other interventions'!J35</f>
        <v>0</v>
      </c>
    </row>
    <row r="23" spans="1:9" x14ac:dyDescent="0.3">
      <c r="A23" s="61" t="str">
        <f>'Other interventions'!B36</f>
        <v>Nangarhar</v>
      </c>
      <c r="B23" s="61">
        <f>'Other interventions'!C36</f>
        <v>0</v>
      </c>
      <c r="C23" s="101">
        <f>'Other interventions'!D36</f>
        <v>1545448</v>
      </c>
      <c r="D23" s="101">
        <f>'Other interventions'!E36</f>
        <v>92726.87999999999</v>
      </c>
      <c r="E23" s="101">
        <f>'Other interventions'!F36</f>
        <v>0</v>
      </c>
      <c r="F23" s="101">
        <f>'Other interventions'!G36</f>
        <v>154544.80000000002</v>
      </c>
      <c r="G23" s="101">
        <f>'Other interventions'!H36</f>
        <v>0</v>
      </c>
      <c r="H23" s="101">
        <f>'Other interventions'!I36</f>
        <v>247271.68000000002</v>
      </c>
      <c r="I23" s="101">
        <f>'Other interventions'!J36</f>
        <v>0</v>
      </c>
    </row>
    <row r="24" spans="1:9" x14ac:dyDescent="0.3">
      <c r="A24" s="61" t="str">
        <f>'Other interventions'!B37</f>
        <v>Nimroz</v>
      </c>
      <c r="B24" s="61">
        <f>'Other interventions'!C37</f>
        <v>0</v>
      </c>
      <c r="C24" s="101">
        <f>'Other interventions'!D37</f>
        <v>167863</v>
      </c>
      <c r="D24" s="101">
        <f>'Other interventions'!E37</f>
        <v>10071.779999999999</v>
      </c>
      <c r="E24" s="101">
        <f>'Other interventions'!F37</f>
        <v>0</v>
      </c>
      <c r="F24" s="101">
        <f>'Other interventions'!G37</f>
        <v>16786.3</v>
      </c>
      <c r="G24" s="101">
        <f>'Other interventions'!H37</f>
        <v>0</v>
      </c>
      <c r="H24" s="101">
        <f>'Other interventions'!I37</f>
        <v>26858.080000000002</v>
      </c>
      <c r="I24" s="101">
        <f>'Other interventions'!J37</f>
        <v>0</v>
      </c>
    </row>
    <row r="25" spans="1:9" x14ac:dyDescent="0.3">
      <c r="A25" s="61" t="str">
        <f>'Other interventions'!B38</f>
        <v>Nuristan</v>
      </c>
      <c r="B25" s="61">
        <f>'Other interventions'!C38</f>
        <v>0</v>
      </c>
      <c r="C25" s="101">
        <f>'Other interventions'!D38</f>
        <v>150391</v>
      </c>
      <c r="D25" s="101">
        <f>'Other interventions'!E38</f>
        <v>9023.4599999999991</v>
      </c>
      <c r="E25" s="101">
        <f>'Other interventions'!F38</f>
        <v>0</v>
      </c>
      <c r="F25" s="101">
        <f>'Other interventions'!G38</f>
        <v>15039.1</v>
      </c>
      <c r="G25" s="101">
        <f>'Other interventions'!H38</f>
        <v>0</v>
      </c>
      <c r="H25" s="101">
        <f>'Other interventions'!I38</f>
        <v>24062.560000000001</v>
      </c>
      <c r="I25" s="101">
        <f>'Other interventions'!J38</f>
        <v>0</v>
      </c>
    </row>
    <row r="26" spans="1:9" x14ac:dyDescent="0.3">
      <c r="A26" s="61" t="str">
        <f>'Other interventions'!B39</f>
        <v>Paktika</v>
      </c>
      <c r="B26" s="61">
        <f>'Other interventions'!C39</f>
        <v>0</v>
      </c>
      <c r="C26" s="101">
        <f>'Other interventions'!D39</f>
        <v>441883</v>
      </c>
      <c r="D26" s="101">
        <f>'Other interventions'!E39</f>
        <v>26512.98</v>
      </c>
      <c r="E26" s="101">
        <f>'Other interventions'!F39</f>
        <v>0</v>
      </c>
      <c r="F26" s="101">
        <f>'Other interventions'!G39</f>
        <v>44188.30000000001</v>
      </c>
      <c r="G26" s="101">
        <f>'Other interventions'!H39</f>
        <v>0</v>
      </c>
      <c r="H26" s="101">
        <f>'Other interventions'!I39</f>
        <v>70701.279999999999</v>
      </c>
      <c r="I26" s="101">
        <f>'Other interventions'!J39</f>
        <v>0</v>
      </c>
    </row>
    <row r="27" spans="1:9" x14ac:dyDescent="0.3">
      <c r="A27" s="61" t="str">
        <f>'Other interventions'!B40</f>
        <v>Paktya</v>
      </c>
      <c r="B27" s="61">
        <f>'Other interventions'!C40</f>
        <v>0</v>
      </c>
      <c r="C27" s="101">
        <f>'Other interventions'!D40</f>
        <v>561200</v>
      </c>
      <c r="D27" s="101">
        <f>'Other interventions'!E40</f>
        <v>33672</v>
      </c>
      <c r="E27" s="101">
        <f>'Other interventions'!F40</f>
        <v>0</v>
      </c>
      <c r="F27" s="101">
        <f>'Other interventions'!G40</f>
        <v>56120</v>
      </c>
      <c r="G27" s="101">
        <f>'Other interventions'!H40</f>
        <v>0</v>
      </c>
      <c r="H27" s="101">
        <f>'Other interventions'!I40</f>
        <v>89792</v>
      </c>
      <c r="I27" s="101">
        <f>'Other interventions'!J40</f>
        <v>0</v>
      </c>
    </row>
    <row r="28" spans="1:9" x14ac:dyDescent="0.3">
      <c r="A28" s="61" t="str">
        <f>'Other interventions'!B41</f>
        <v>Panjsher</v>
      </c>
      <c r="B28" s="61">
        <f>'Other interventions'!C41</f>
        <v>0</v>
      </c>
      <c r="C28" s="101">
        <f>'Other interventions'!D41</f>
        <v>156001</v>
      </c>
      <c r="D28" s="101">
        <f>'Other interventions'!E41</f>
        <v>9360.06</v>
      </c>
      <c r="E28" s="101">
        <f>'Other interventions'!F41</f>
        <v>0</v>
      </c>
      <c r="F28" s="101">
        <f>'Other interventions'!G41</f>
        <v>15600.1</v>
      </c>
      <c r="G28" s="101">
        <f>'Other interventions'!H41</f>
        <v>0</v>
      </c>
      <c r="H28" s="101">
        <f>'Other interventions'!I41</f>
        <v>24960.16</v>
      </c>
      <c r="I28" s="101">
        <f>'Other interventions'!J41</f>
        <v>0</v>
      </c>
    </row>
    <row r="29" spans="1:9" x14ac:dyDescent="0.3">
      <c r="A29" s="61" t="str">
        <f>'Other interventions'!B42</f>
        <v>Parwan</v>
      </c>
      <c r="B29" s="61">
        <f>'Other interventions'!C42</f>
        <v>0</v>
      </c>
      <c r="C29" s="101">
        <f>'Other interventions'!D42</f>
        <v>675795</v>
      </c>
      <c r="D29" s="101">
        <f>'Other interventions'!E42</f>
        <v>40547.699999999997</v>
      </c>
      <c r="E29" s="101">
        <f>'Other interventions'!F42</f>
        <v>0</v>
      </c>
      <c r="F29" s="101">
        <f>'Other interventions'!G42</f>
        <v>67579.5</v>
      </c>
      <c r="G29" s="101">
        <f>'Other interventions'!H42</f>
        <v>0</v>
      </c>
      <c r="H29" s="101">
        <f>'Other interventions'!I42</f>
        <v>108127.2</v>
      </c>
      <c r="I29" s="101">
        <f>'Other interventions'!J42</f>
        <v>0</v>
      </c>
    </row>
    <row r="30" spans="1:9" x14ac:dyDescent="0.3">
      <c r="A30" s="61" t="str">
        <f>'Other interventions'!B43</f>
        <v>Samangan</v>
      </c>
      <c r="B30" s="61">
        <f>'Other interventions'!C43</f>
        <v>0</v>
      </c>
      <c r="C30" s="101">
        <f>'Other interventions'!D43</f>
        <v>394487</v>
      </c>
      <c r="D30" s="101">
        <f>'Other interventions'!E43</f>
        <v>23669.219999999998</v>
      </c>
      <c r="E30" s="101">
        <f>'Other interventions'!F43</f>
        <v>0</v>
      </c>
      <c r="F30" s="101">
        <f>'Other interventions'!G43</f>
        <v>39448.700000000004</v>
      </c>
      <c r="G30" s="101">
        <f>'Other interventions'!H43</f>
        <v>0</v>
      </c>
      <c r="H30" s="101">
        <f>'Other interventions'!I43</f>
        <v>63117.920000000006</v>
      </c>
      <c r="I30" s="101">
        <f>'Other interventions'!J43</f>
        <v>0</v>
      </c>
    </row>
    <row r="31" spans="1:9" x14ac:dyDescent="0.3">
      <c r="A31" s="61" t="str">
        <f>'Other interventions'!B44</f>
        <v>Sar-e-Pul</v>
      </c>
      <c r="B31" s="61">
        <f>'Other interventions'!C44</f>
        <v>0</v>
      </c>
      <c r="C31" s="101">
        <f>'Other interventions'!D44</f>
        <v>569043</v>
      </c>
      <c r="D31" s="101">
        <f>'Other interventions'!E44</f>
        <v>34142.58</v>
      </c>
      <c r="E31" s="101">
        <f>'Other interventions'!F44</f>
        <v>0</v>
      </c>
      <c r="F31" s="101">
        <f>'Other interventions'!G44</f>
        <v>56904.30000000001</v>
      </c>
      <c r="G31" s="101">
        <f>'Other interventions'!H44</f>
        <v>0</v>
      </c>
      <c r="H31" s="101">
        <f>'Other interventions'!I44</f>
        <v>91046.88</v>
      </c>
      <c r="I31" s="101">
        <f>'Other interventions'!J44</f>
        <v>0</v>
      </c>
    </row>
    <row r="32" spans="1:9" x14ac:dyDescent="0.3">
      <c r="A32" s="61" t="str">
        <f>'Other interventions'!B45</f>
        <v>Takhar</v>
      </c>
      <c r="B32" s="61">
        <f>'Other interventions'!C45</f>
        <v>0</v>
      </c>
      <c r="C32" s="101">
        <f>'Other interventions'!D45</f>
        <v>1000336</v>
      </c>
      <c r="D32" s="101">
        <f>'Other interventions'!E45</f>
        <v>60020.159999999996</v>
      </c>
      <c r="E32" s="101">
        <f>'Other interventions'!F45</f>
        <v>0</v>
      </c>
      <c r="F32" s="101">
        <f>'Other interventions'!G45</f>
        <v>100033.60000000002</v>
      </c>
      <c r="G32" s="101">
        <f>'Other interventions'!H45</f>
        <v>0</v>
      </c>
      <c r="H32" s="101">
        <f>'Other interventions'!I45</f>
        <v>160053.76000000001</v>
      </c>
      <c r="I32" s="101">
        <f>'Other interventions'!J45</f>
        <v>0</v>
      </c>
    </row>
    <row r="33" spans="1:9" x14ac:dyDescent="0.3">
      <c r="A33" s="61" t="str">
        <f>'Other interventions'!B46</f>
        <v>Urozgan</v>
      </c>
      <c r="B33" s="61">
        <f>'Other interventions'!C46</f>
        <v>0</v>
      </c>
      <c r="C33" s="101">
        <f>'Other interventions'!D46</f>
        <v>356364</v>
      </c>
      <c r="D33" s="101">
        <f>'Other interventions'!E46</f>
        <v>21381.84</v>
      </c>
      <c r="E33" s="101">
        <f>'Other interventions'!F46</f>
        <v>0</v>
      </c>
      <c r="F33" s="101">
        <f>'Other interventions'!G46</f>
        <v>35636.400000000001</v>
      </c>
      <c r="G33" s="101">
        <f>'Other interventions'!H46</f>
        <v>0</v>
      </c>
      <c r="H33" s="101">
        <f>'Other interventions'!I46</f>
        <v>57018.239999999998</v>
      </c>
      <c r="I33" s="101">
        <f>'Other interventions'!J46</f>
        <v>0</v>
      </c>
    </row>
    <row r="34" spans="1:9" x14ac:dyDescent="0.3">
      <c r="A34" s="61" t="str">
        <f>'Other interventions'!B47</f>
        <v>Wardak</v>
      </c>
      <c r="B34" s="61">
        <f>'Other interventions'!C47</f>
        <v>0</v>
      </c>
      <c r="C34" s="101">
        <f>'Other interventions'!D47</f>
        <v>606077</v>
      </c>
      <c r="D34" s="101">
        <f>'Other interventions'!E47</f>
        <v>36364.619999999995</v>
      </c>
      <c r="E34" s="101">
        <f>'Other interventions'!F47</f>
        <v>0</v>
      </c>
      <c r="F34" s="101">
        <f>'Other interventions'!G47</f>
        <v>60607.700000000004</v>
      </c>
      <c r="G34" s="101">
        <f>'Other interventions'!H47</f>
        <v>0</v>
      </c>
      <c r="H34" s="101">
        <f>'Other interventions'!I47</f>
        <v>96972.32</v>
      </c>
      <c r="I34" s="101">
        <f>'Other interventions'!J47</f>
        <v>0</v>
      </c>
    </row>
    <row r="35" spans="1:9" x14ac:dyDescent="0.3">
      <c r="A35" s="61" t="str">
        <f>'Other interventions'!B48</f>
        <v>Zabul</v>
      </c>
      <c r="B35" s="61">
        <f>'Other interventions'!C48</f>
        <v>0</v>
      </c>
      <c r="C35" s="101">
        <f>'Other interventions'!D48</f>
        <v>309192</v>
      </c>
      <c r="D35" s="101">
        <f>'Other interventions'!E48</f>
        <v>18551.52</v>
      </c>
      <c r="E35" s="101">
        <f>'Other interventions'!F48</f>
        <v>0</v>
      </c>
      <c r="F35" s="101">
        <f>'Other interventions'!G48</f>
        <v>30919.200000000001</v>
      </c>
      <c r="G35" s="101">
        <f>'Other interventions'!H48</f>
        <v>0</v>
      </c>
      <c r="H35" s="101">
        <f>'Other interventions'!I48</f>
        <v>49470.720000000001</v>
      </c>
      <c r="I35" s="101">
        <f>'Other interventions'!J48</f>
        <v>0</v>
      </c>
    </row>
    <row r="36" spans="1:9" x14ac:dyDescent="0.3">
      <c r="A36" s="61">
        <f>'Other interventions'!B49</f>
        <v>0</v>
      </c>
      <c r="B36" s="61">
        <f>'Other interventions'!C49</f>
        <v>0</v>
      </c>
      <c r="C36" s="101">
        <f>'Other interventions'!D49</f>
        <v>0</v>
      </c>
      <c r="D36" s="101">
        <f>'Other interventions'!E49</f>
        <v>0</v>
      </c>
      <c r="E36" s="101">
        <f>'Other interventions'!F49</f>
        <v>0</v>
      </c>
      <c r="F36" s="101">
        <f>'Other interventions'!G49</f>
        <v>0</v>
      </c>
      <c r="G36" s="101">
        <f>'Other interventions'!H49</f>
        <v>0</v>
      </c>
      <c r="H36" s="101">
        <f>'Other interventions'!I49</f>
        <v>0</v>
      </c>
      <c r="I36" s="101">
        <f>'Other interventions'!J49</f>
        <v>0</v>
      </c>
    </row>
    <row r="37" spans="1:9" x14ac:dyDescent="0.3">
      <c r="A37" s="61">
        <f>'Other interventions'!B50</f>
        <v>0</v>
      </c>
      <c r="B37" s="61">
        <f>'Other interventions'!C50</f>
        <v>0</v>
      </c>
      <c r="C37" s="101">
        <f>'Other interventions'!D50</f>
        <v>0</v>
      </c>
      <c r="D37" s="101">
        <f>'Other interventions'!E50</f>
        <v>0</v>
      </c>
      <c r="E37" s="101">
        <f>'Other interventions'!F50</f>
        <v>0</v>
      </c>
      <c r="F37" s="101">
        <f>'Other interventions'!G50</f>
        <v>0</v>
      </c>
      <c r="G37" s="101">
        <f>'Other interventions'!H50</f>
        <v>0</v>
      </c>
      <c r="H37" s="101">
        <f>'Other interventions'!I50</f>
        <v>0</v>
      </c>
      <c r="I37" s="101">
        <f>'Other interventions'!J50</f>
        <v>0</v>
      </c>
    </row>
    <row r="38" spans="1:9" x14ac:dyDescent="0.3">
      <c r="A38" s="61">
        <f>'Other interventions'!B51</f>
        <v>0</v>
      </c>
      <c r="B38" s="61">
        <f>'Other interventions'!C51</f>
        <v>0</v>
      </c>
      <c r="C38" s="101">
        <f>'Other interventions'!D51</f>
        <v>0</v>
      </c>
      <c r="D38" s="101">
        <f>'Other interventions'!E51</f>
        <v>0</v>
      </c>
      <c r="E38" s="101">
        <f>'Other interventions'!F51</f>
        <v>0</v>
      </c>
      <c r="F38" s="101">
        <f>'Other interventions'!G51</f>
        <v>0</v>
      </c>
      <c r="G38" s="101">
        <f>'Other interventions'!H51</f>
        <v>0</v>
      </c>
      <c r="H38" s="101">
        <f>'Other interventions'!I51</f>
        <v>0</v>
      </c>
      <c r="I38" s="101">
        <f>'Other interventions'!J51</f>
        <v>0</v>
      </c>
    </row>
    <row r="39" spans="1:9" x14ac:dyDescent="0.3">
      <c r="A39" s="61">
        <f>'Other interventions'!B52</f>
        <v>0</v>
      </c>
      <c r="B39" s="61">
        <f>'Other interventions'!C52</f>
        <v>0</v>
      </c>
      <c r="C39" s="101">
        <f>'Other interventions'!D52</f>
        <v>0</v>
      </c>
      <c r="D39" s="101">
        <f>'Other interventions'!E52</f>
        <v>0</v>
      </c>
      <c r="E39" s="101">
        <f>'Other interventions'!F52</f>
        <v>0</v>
      </c>
      <c r="F39" s="101">
        <f>'Other interventions'!G52</f>
        <v>0</v>
      </c>
      <c r="G39" s="101">
        <f>'Other interventions'!H52</f>
        <v>0</v>
      </c>
      <c r="H39" s="101">
        <f>'Other interventions'!I52</f>
        <v>0</v>
      </c>
      <c r="I39" s="101">
        <f>'Other interventions'!J52</f>
        <v>0</v>
      </c>
    </row>
    <row r="40" spans="1:9" x14ac:dyDescent="0.3">
      <c r="A40" s="61">
        <f>'Other interventions'!B53</f>
        <v>0</v>
      </c>
      <c r="B40" s="61">
        <f>'Other interventions'!C53</f>
        <v>0</v>
      </c>
      <c r="C40" s="101">
        <f>'Other interventions'!D53</f>
        <v>0</v>
      </c>
      <c r="D40" s="101">
        <f>'Other interventions'!E53</f>
        <v>0</v>
      </c>
      <c r="E40" s="101">
        <f>'Other interventions'!F53</f>
        <v>0</v>
      </c>
      <c r="F40" s="101">
        <f>'Other interventions'!G53</f>
        <v>0</v>
      </c>
      <c r="G40" s="101">
        <f>'Other interventions'!H53</f>
        <v>0</v>
      </c>
      <c r="H40" s="101">
        <f>'Other interventions'!I53</f>
        <v>0</v>
      </c>
      <c r="I40" s="101">
        <f>'Other interventions'!J53</f>
        <v>0</v>
      </c>
    </row>
    <row r="41" spans="1:9" x14ac:dyDescent="0.3">
      <c r="A41" s="61">
        <f>'Other interventions'!B54</f>
        <v>0</v>
      </c>
      <c r="B41" s="61">
        <f>'Other interventions'!C54</f>
        <v>0</v>
      </c>
      <c r="C41" s="101">
        <f>'Other interventions'!D54</f>
        <v>0</v>
      </c>
      <c r="D41" s="101">
        <f>'Other interventions'!E54</f>
        <v>0</v>
      </c>
      <c r="E41" s="101">
        <f>'Other interventions'!F54</f>
        <v>0</v>
      </c>
      <c r="F41" s="101">
        <f>'Other interventions'!G54</f>
        <v>0</v>
      </c>
      <c r="G41" s="101">
        <f>'Other interventions'!H54</f>
        <v>0</v>
      </c>
      <c r="H41" s="101">
        <f>'Other interventions'!I54</f>
        <v>0</v>
      </c>
      <c r="I41" s="101">
        <f>'Other interventions'!J54</f>
        <v>0</v>
      </c>
    </row>
    <row r="42" spans="1:9" x14ac:dyDescent="0.3">
      <c r="A42" s="61">
        <f>'Other interventions'!B55</f>
        <v>0</v>
      </c>
      <c r="B42" s="61">
        <f>'Other interventions'!C55</f>
        <v>0</v>
      </c>
      <c r="C42" s="101">
        <f>'Other interventions'!D55</f>
        <v>0</v>
      </c>
      <c r="D42" s="101">
        <f>'Other interventions'!E55</f>
        <v>0</v>
      </c>
      <c r="E42" s="101">
        <f>'Other interventions'!F55</f>
        <v>0</v>
      </c>
      <c r="F42" s="101">
        <f>'Other interventions'!G55</f>
        <v>0</v>
      </c>
      <c r="G42" s="101">
        <f>'Other interventions'!H55</f>
        <v>0</v>
      </c>
      <c r="H42" s="101">
        <f>'Other interventions'!I55</f>
        <v>0</v>
      </c>
      <c r="I42" s="101">
        <f>'Other interventions'!J55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CMAM</vt:lpstr>
      <vt:lpstr>Other interventions</vt:lpstr>
      <vt:lpstr>Selected supplies</vt:lpstr>
      <vt:lpstr>CMAM summary</vt:lpstr>
      <vt:lpstr>Other interventions summary</vt:lpstr>
      <vt:lpstr>For Tableau CMAM</vt:lpstr>
      <vt:lpstr>For Tableau other</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Anna Ziolkovska</cp:lastModifiedBy>
  <dcterms:created xsi:type="dcterms:W3CDTF">2013-11-27T11:04:42Z</dcterms:created>
  <dcterms:modified xsi:type="dcterms:W3CDTF">2016-12-22T10:20:05Z</dcterms:modified>
</cp:coreProperties>
</file>